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0bb7d07c99999f0/Bureau/"/>
    </mc:Choice>
  </mc:AlternateContent>
  <xr:revisionPtr revIDLastSave="6" documentId="8_{E873E56D-E6EB-4840-8374-362B58EAF906}" xr6:coauthVersionLast="47" xr6:coauthVersionMax="47" xr10:uidLastSave="{2CD55EC6-533F-4142-A58B-8A48794CABC9}"/>
  <bookViews>
    <workbookView xWindow="-96" yWindow="-96" windowWidth="20928" windowHeight="12432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206" i="2"/>
  <c r="G200" i="2"/>
  <c r="G199" i="2"/>
  <c r="G198" i="2"/>
  <c r="G196" i="2"/>
  <c r="G195" i="2"/>
  <c r="K179" i="2"/>
  <c r="K175" i="2"/>
  <c r="K171" i="2"/>
  <c r="K167" i="2"/>
  <c r="K163" i="2"/>
  <c r="G202" i="2" s="1"/>
  <c r="K151" i="2"/>
  <c r="G159" i="2" s="1"/>
  <c r="K145" i="2"/>
  <c r="G160" i="2" s="1"/>
  <c r="K132" i="2"/>
  <c r="K128" i="2"/>
  <c r="K124" i="2"/>
  <c r="K120" i="2"/>
  <c r="K116" i="2"/>
  <c r="K110" i="2"/>
  <c r="K106" i="2"/>
  <c r="K102" i="2"/>
  <c r="G140" i="2" s="1"/>
  <c r="K98" i="2"/>
  <c r="G197" i="2" s="1"/>
  <c r="K86" i="2"/>
  <c r="K82" i="2"/>
  <c r="K78" i="2"/>
  <c r="K74" i="2"/>
  <c r="K70" i="2"/>
  <c r="K66" i="2"/>
  <c r="K62" i="2"/>
  <c r="K58" i="2"/>
  <c r="G93" i="2" s="1"/>
  <c r="K54" i="2"/>
  <c r="K50" i="2"/>
  <c r="K46" i="2"/>
  <c r="G94" i="2" s="1"/>
  <c r="G42" i="2"/>
  <c r="K34" i="2"/>
  <c r="K30" i="2"/>
  <c r="K26" i="2"/>
  <c r="G43" i="2" s="1"/>
  <c r="K22" i="2"/>
  <c r="G194" i="2" s="1"/>
  <c r="K16" i="2"/>
  <c r="K12" i="2"/>
  <c r="G193" i="2" s="1"/>
  <c r="K8" i="2"/>
  <c r="G205" i="2" s="1"/>
  <c r="G207" i="2" s="1"/>
  <c r="AA1" i="3" s="1"/>
  <c r="G83" i="1"/>
  <c r="E71" i="1"/>
  <c r="E66" i="1"/>
  <c r="E62" i="1"/>
  <c r="E20" i="1"/>
  <c r="E11" i="1"/>
  <c r="AA3" i="3" l="1"/>
  <c r="AA4" i="3" s="1"/>
  <c r="AA37" i="3"/>
  <c r="AA33" i="3"/>
  <c r="G161" i="2"/>
  <c r="G95" i="2"/>
  <c r="G44" i="2"/>
  <c r="G141" i="2"/>
  <c r="G142" i="2" s="1"/>
  <c r="G186" i="2"/>
  <c r="G201" i="2"/>
  <c r="G187" i="2"/>
  <c r="G192" i="2"/>
  <c r="AA15" i="3" l="1"/>
  <c r="AA32" i="3"/>
  <c r="AA5" i="3"/>
  <c r="G188" i="2"/>
  <c r="AA27" i="3"/>
  <c r="AA12" i="3"/>
  <c r="AA42" i="3"/>
  <c r="AA24" i="3" l="1"/>
  <c r="AA23" i="3"/>
  <c r="AA18" i="3"/>
  <c r="AA19" i="3" s="1"/>
  <c r="AA6" i="3"/>
  <c r="AA28" i="3"/>
  <c r="AA46" i="3"/>
  <c r="AA29" i="3"/>
  <c r="AA13" i="3"/>
  <c r="AA14" i="3"/>
  <c r="AA9" i="3"/>
  <c r="AA7" i="3"/>
  <c r="AA16" i="3"/>
  <c r="AA95" i="3" l="1"/>
  <c r="AA91" i="3" s="1"/>
  <c r="AA35" i="3" s="1"/>
  <c r="AA77" i="3"/>
  <c r="AA20" i="3"/>
  <c r="AA69" i="3" s="1"/>
  <c r="AA38" i="3"/>
  <c r="AA11" i="3"/>
  <c r="AA21" i="3"/>
  <c r="AA41" i="3"/>
  <c r="AA75" i="3"/>
  <c r="AA67" i="3" s="1"/>
  <c r="AA59" i="3" s="1"/>
  <c r="AA49" i="3" s="1"/>
  <c r="AA31" i="3" s="1"/>
  <c r="AA94" i="3"/>
  <c r="AA90" i="3" s="1"/>
  <c r="AA82" i="3"/>
  <c r="AA73" i="3"/>
  <c r="AA93" i="3"/>
  <c r="AA65" i="3"/>
  <c r="AA57" i="3" s="1"/>
  <c r="AA45" i="3" s="1"/>
  <c r="AA26" i="3" s="1"/>
  <c r="AA89" i="3"/>
  <c r="AA25" i="3" s="1"/>
  <c r="AA50" i="3"/>
  <c r="AA34" i="3"/>
  <c r="AA85" i="3"/>
  <c r="AA80" i="3" s="1"/>
  <c r="AA72" i="3" s="1"/>
  <c r="AA64" i="3" s="1"/>
  <c r="AA56" i="3" s="1"/>
  <c r="AA44" i="3" s="1"/>
  <c r="AA43" i="3"/>
  <c r="AA10" i="3"/>
  <c r="AA17" i="3"/>
  <c r="AA47" i="3"/>
  <c r="AA30" i="3" l="1"/>
  <c r="AA86" i="3"/>
  <c r="AA81" i="3" s="1"/>
  <c r="AA74" i="3" s="1"/>
  <c r="AA66" i="3" s="1"/>
  <c r="AA58" i="3" s="1"/>
  <c r="AA48" i="3" s="1"/>
  <c r="AA87" i="3"/>
  <c r="AA51" i="3"/>
  <c r="AA61" i="3"/>
  <c r="AA83" i="3"/>
  <c r="AA53" i="3"/>
  <c r="AA36" i="3" s="1"/>
  <c r="AA76" i="3"/>
  <c r="AA68" i="3" s="1"/>
  <c r="AA60" i="3" s="1"/>
  <c r="AA52" i="3" s="1"/>
  <c r="AA63" i="3"/>
  <c r="AA55" i="3" s="1"/>
  <c r="AA40" i="3" s="1"/>
  <c r="AA96" i="3"/>
  <c r="AA71" i="3"/>
  <c r="AA92" i="3"/>
  <c r="AA88" i="3" s="1"/>
  <c r="AA84" i="3" s="1"/>
  <c r="AA78" i="3" s="1"/>
  <c r="AA70" i="3" s="1"/>
  <c r="AA62" i="3" s="1"/>
  <c r="AA54" i="3" s="1"/>
  <c r="AA22" i="3"/>
  <c r="AA79" i="3" s="1"/>
  <c r="AA39" i="3" l="1"/>
  <c r="AA98" i="3" s="1"/>
  <c r="AA2" i="3" s="1"/>
  <c r="D2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106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124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<sst xmlns="http://schemas.openxmlformats.org/spreadsheetml/2006/main" count="440" uniqueCount="264">
  <si>
    <t>Dossier</t>
  </si>
  <si>
    <t>Date</t>
  </si>
  <si>
    <t>Phase</t>
  </si>
  <si>
    <t>Indice</t>
  </si>
  <si>
    <t>MAITRE D'OUVRAGE
DISP DIJON
72 A , rue d'Auxonne
21000 DIJON
Tél : 03 45 34 10 76
Mél : jordan.debortoli@justice.fr</t>
  </si>
  <si>
    <t>MAITRE D'OEUVRE : 
    SYNERGEANCE INGENIERIE
    2, rue Mably
    21000 DIJON
    Tél : 03 80 68 26 82
    Mél : m.crombez@synergeance.fr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</si>
  <si>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</si>
  <si>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</si>
  <si>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</si>
  <si>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</si>
  <si>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</si>
  <si>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</si>
  <si>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</si>
  <si>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</si>
  <si>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</si>
  <si>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</si>
  <si>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</si>
  <si>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</si>
  <si>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</si>
  <si>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</si>
  <si>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</si>
  <si>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</si>
  <si>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</si>
  <si>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</si>
  <si>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</si>
  <si>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</si>
  <si>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</si>
  <si>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</si>
  <si>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</si>
  <si>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</si>
  <si>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</si>
  <si>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</si>
  <si>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</si>
  <si>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</si>
  <si>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</si>
  <si>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</si>
  <si>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</si>
  <si>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</si>
  <si>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</si>
  <si>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LOT SECOND-OEUVRE</t>
  </si>
  <si>
    <t>2.T</t>
  </si>
  <si>
    <t>2.1</t>
  </si>
  <si>
    <t>MENUISERIES :</t>
  </si>
  <si>
    <t>2.1.1</t>
  </si>
  <si>
    <t>MENUISERIE EXTERIEURE :</t>
  </si>
  <si>
    <t>2.1.1.1</t>
  </si>
  <si>
    <t>Dépose de fenêtres existantes</t>
  </si>
  <si>
    <t>9.T</t>
  </si>
  <si>
    <t>9.L</t>
  </si>
  <si>
    <t>Localisation : Dans cellules PMR concernées</t>
  </si>
  <si>
    <t>9.&amp;</t>
  </si>
  <si>
    <t>2.1.1.2</t>
  </si>
  <si>
    <t>Fourniture et pose de fenêtre à soufflet 1.30 x 0.80 (ht) m</t>
  </si>
  <si>
    <t>Localisation : fenêtres ciblées sur plan dans cellules</t>
  </si>
  <si>
    <t>2.1.1.3</t>
  </si>
  <si>
    <t xml:space="preserve">Fourniture et pose d'un film opaque </t>
  </si>
  <si>
    <t>Localisation : SAS vitré cour de promenade</t>
  </si>
  <si>
    <t>4.&amp;</t>
  </si>
  <si>
    <t>2.1.2</t>
  </si>
  <si>
    <t>MENUISERIE INTERIEURE :</t>
  </si>
  <si>
    <t>2.1.2.1</t>
  </si>
  <si>
    <t>Fourniture et pose de bloc-porte 0.93 x 2.04 (ht) m</t>
  </si>
  <si>
    <t xml:space="preserve">Localisation : WC famille </t>
  </si>
  <si>
    <t>2.1.2.2</t>
  </si>
  <si>
    <t>Fourniture et pose de bloc-porte 0.93 x 2.04 (ht) m avec oculus</t>
  </si>
  <si>
    <t>Localisation : salle attente parloirs + parloir PMR</t>
  </si>
  <si>
    <t>2.1.2.3</t>
  </si>
  <si>
    <t>Fourniture et pose de plateau table à langer</t>
  </si>
  <si>
    <t>Localisation : table à langer sanitaire famille</t>
  </si>
  <si>
    <t>2.1.2.4</t>
  </si>
  <si>
    <t>Fourniture et pose d'une barre de tirage</t>
  </si>
  <si>
    <t>Localisation : sanitaire cellule PMR</t>
  </si>
  <si>
    <t>3.&amp;</t>
  </si>
  <si>
    <t>Total H.T. :</t>
  </si>
  <si>
    <t>Total T.V.A. (20%) :</t>
  </si>
  <si>
    <t>Total T.T.C. :</t>
  </si>
  <si>
    <t>2.2</t>
  </si>
  <si>
    <t>SERRURERIE :</t>
  </si>
  <si>
    <t>2.2.1</t>
  </si>
  <si>
    <t>Dépose avec soin des anciens bloc porte de cellule</t>
  </si>
  <si>
    <t xml:space="preserve">Localisation : Ensemble des portes modifiées dans le projet PMR. </t>
  </si>
  <si>
    <t>2.2.2</t>
  </si>
  <si>
    <t>Fourniture et pose d'un portail à barreaux 1.10 x 1.80 (ht)m</t>
  </si>
  <si>
    <t>ENS</t>
  </si>
  <si>
    <t>Localisation : nouvel accès PMR accès famille</t>
  </si>
  <si>
    <t>2.2.3</t>
  </si>
  <si>
    <t>Fourniture et pose de bloc porte de cellule</t>
  </si>
  <si>
    <t>Localisation : cellule à proximité de l'ascenseur</t>
  </si>
  <si>
    <t>2.2.4</t>
  </si>
  <si>
    <t>Modification d'un ensemble clôture et portail à barreaux existant</t>
  </si>
  <si>
    <t>Localisation : Accès existant local famille</t>
  </si>
  <si>
    <t>2.2.5</t>
  </si>
  <si>
    <t xml:space="preserve">Fourniture et pose d'une porte barreaudée </t>
  </si>
  <si>
    <t>Localisation : Circulation aile entre chambre surveillant et armurerie</t>
  </si>
  <si>
    <t>2.2.6</t>
  </si>
  <si>
    <t>Fourniture et pose de main courante PMR escaliers principaux</t>
  </si>
  <si>
    <t>ML</t>
  </si>
  <si>
    <t>Localisation : ensemble des escaliers existants et accessibles aux publics et détenus</t>
  </si>
  <si>
    <t>2.2.7</t>
  </si>
  <si>
    <t>Fourniture et pose de main courante PMR escalier promenade</t>
  </si>
  <si>
    <t>Localisation : escalier cour promenade</t>
  </si>
  <si>
    <t>2.2.8</t>
  </si>
  <si>
    <t xml:space="preserve">Prolongation de main courante existante escalier </t>
  </si>
  <si>
    <t>Localisation : ensemble des escaliers existants accessibles aux détenus</t>
  </si>
  <si>
    <t>2.2.9</t>
  </si>
  <si>
    <t>Fourniture et pose d'un double garde-corps métallique</t>
  </si>
  <si>
    <t>Localisation : le long de l'escalier et de la rampe PMR cour de promenade de part et d'autre</t>
  </si>
  <si>
    <t>2.2.10</t>
  </si>
  <si>
    <t>Fourniture et pose d'un remplissage métallique garde-corps existant</t>
  </si>
  <si>
    <t>Localisation : sur les garde-corps bois existants toute hauteur</t>
  </si>
  <si>
    <t>2.2.11</t>
  </si>
  <si>
    <t>Fourniture et pose d'un chanfrein métallique</t>
  </si>
  <si>
    <t xml:space="preserve">Localisation : ensemble des passages PMR avec marche </t>
  </si>
  <si>
    <t>2.3</t>
  </si>
  <si>
    <t>PLÂTRERIE / PEINTURE :</t>
  </si>
  <si>
    <t>2.3.1</t>
  </si>
  <si>
    <t>PLÂTRERIE / PLAFONDS :</t>
  </si>
  <si>
    <t>2.3.1.1</t>
  </si>
  <si>
    <t>Fourniture et pose de cloisons de distribution 98/48</t>
  </si>
  <si>
    <t>Localisation : parloir PMR + gaine technique vers ascenseur</t>
  </si>
  <si>
    <t>2.3.1.2</t>
  </si>
  <si>
    <t>Contre cloison plaque de plâtre de chez Placo ou équivalent</t>
  </si>
  <si>
    <t>Localisation : WC famille</t>
  </si>
  <si>
    <t>2.3.1.3</t>
  </si>
  <si>
    <t>Fourniture et pose d'un plafond acoustique (Option 1 : non numérotée)</t>
  </si>
  <si>
    <t xml:space="preserve"> Option</t>
  </si>
  <si>
    <t>Localisation : salle d'activité et une salle de classe au R+1 et salle polyvalente R+2</t>
  </si>
  <si>
    <t>2.3.1.4</t>
  </si>
  <si>
    <t>Fourniture et pose d'un plafond acoustique bois</t>
  </si>
  <si>
    <t>Localisation : salle de classe au R+1 et salle polyvalente R+2</t>
  </si>
  <si>
    <t>2.3.2</t>
  </si>
  <si>
    <t>PEINTURE / DIVERS :</t>
  </si>
  <si>
    <t>2.3.2.1</t>
  </si>
  <si>
    <t>Reprise des plafonds en enduit</t>
  </si>
  <si>
    <t>Localisation : ensemble du projet à proximité des murs et cloisons démolis</t>
  </si>
  <si>
    <t>2.3.2.2</t>
  </si>
  <si>
    <t>Peinture sur doublages et cloisons créés</t>
  </si>
  <si>
    <t>Localisation : ensemble des cloisons créées</t>
  </si>
  <si>
    <t>2.3.2.3</t>
  </si>
  <si>
    <t>Peinture sur plafonds acoustiques plâtre  (Option 1 : non numérotée)</t>
  </si>
  <si>
    <t>Localisation : plafonds acoustiques plâtre</t>
  </si>
  <si>
    <t>2.3.2.4</t>
  </si>
  <si>
    <t>Peinture sur bloc-porte créé</t>
  </si>
  <si>
    <t>Localisation : ensemble des bloc-portes créés</t>
  </si>
  <si>
    <t>2.3.2.5</t>
  </si>
  <si>
    <t>Nettoyage complet du chantier sur les zones d’interventions</t>
  </si>
  <si>
    <t>Localisation : ensemble du projet sur les zones d'interventions</t>
  </si>
  <si>
    <t>2.4</t>
  </si>
  <si>
    <t>CARRELAGE / FAÏENCE :</t>
  </si>
  <si>
    <t>2.4.1</t>
  </si>
  <si>
    <t>REVÊTEMENTS DE SOLS :</t>
  </si>
  <si>
    <t>2.4.1.1</t>
  </si>
  <si>
    <t xml:space="preserve">Fourniture et pose de carrelage 20 x 20 cm </t>
  </si>
  <si>
    <t>Localisation : sanitaire famille</t>
  </si>
  <si>
    <t>2.4.2</t>
  </si>
  <si>
    <t>FAÏENCE :</t>
  </si>
  <si>
    <t>2.4.2.1</t>
  </si>
  <si>
    <t>Fourniture et pose de faïence 20 x 20 cm + SPEC d'étanchéité</t>
  </si>
  <si>
    <t>Localisation : sanitaire famille sur 4 murs</t>
  </si>
  <si>
    <t>2.5</t>
  </si>
  <si>
    <t>ACCESSIBILITE PMR :</t>
  </si>
  <si>
    <t>2.5.1</t>
  </si>
  <si>
    <t>Fourniture et pose de dalle podotactile</t>
  </si>
  <si>
    <t>Localisation : haut des escaliers intérieurs et extérieurs</t>
  </si>
  <si>
    <t>2.5.2</t>
  </si>
  <si>
    <t>Reprise béton des nez de marche existants en partie</t>
  </si>
  <si>
    <t>Localisation : ensemble des marches cassées escaliers intérieurs</t>
  </si>
  <si>
    <t>2.5.3</t>
  </si>
  <si>
    <t>Fourniture et pose de nez de marche</t>
  </si>
  <si>
    <t>Localisation : ensemble des marches escaliers intérieurs et extérieurs</t>
  </si>
  <si>
    <t>2.5.4</t>
  </si>
  <si>
    <t>Fourniture et pose de contraste visuel première et dernière contremarche</t>
  </si>
  <si>
    <t>Localisation : escaliers intérieurs et extérieurs</t>
  </si>
  <si>
    <t>2.5.5</t>
  </si>
  <si>
    <t>Fourniture et pose de signalétique PMR rectangulaire</t>
  </si>
  <si>
    <t>Localisation : Ensemble des endroits stratégiques pour indiquer les équipements PMR</t>
  </si>
  <si>
    <t>RECAPITULATIF
Lot n°2 LOT SECOND-OEUVRE</t>
  </si>
  <si>
    <t>RECAPITULATIF DES CHAPITRES</t>
  </si>
  <si>
    <t>2.1 - MENUISERIES :</t>
  </si>
  <si>
    <t>- 2.1.1 - MENUISERIE EXTERIEURE :</t>
  </si>
  <si>
    <t>- 2.1.2 - MENUISERIE INTERIEURE :</t>
  </si>
  <si>
    <t>2.2 - SERRURERIE :</t>
  </si>
  <si>
    <t>2.3 - PLÂTRERIE / PEINTURE :</t>
  </si>
  <si>
    <t>- 2.3.1 - PLÂTRERIE / PLAFONDS :</t>
  </si>
  <si>
    <t>- 2.3.2 - PEINTURE / DIVERS :</t>
  </si>
  <si>
    <t>2.4 - CARRELAGE / FAÏENCE :</t>
  </si>
  <si>
    <t>- 2.4.1 - REVÊTEMENTS DE SOLS :</t>
  </si>
  <si>
    <t>- 2.4.2 - FAÏENCE :</t>
  </si>
  <si>
    <t>2.5 - ACCESSIBILITE PMR :</t>
  </si>
  <si>
    <t>Total du lot LOT SECOND-OEUVRE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</si>
  <si>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</si>
  <si>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</si>
  <si>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</si>
  <si>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</si>
  <si>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</si>
  <si>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</si>
  <si>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</si>
  <si>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</si>
  <si>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</si>
  <si>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</si>
  <si>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</si>
  <si>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</si>
  <si>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</si>
  <si>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</si>
  <si>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</si>
  <si>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</si>
  <si>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</si>
  <si>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</si>
  <si>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</si>
  <si>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</si>
  <si>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</si>
  <si>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</si>
  <si>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</si>
  <si>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</si>
  <si>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</si>
  <si>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</si>
  <si>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</si>
  <si>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</si>
  <si>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</si>
  <si>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</si>
  <si>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</si>
  <si>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</si>
  <si>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</si>
  <si>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conformité PMR - Maison Arrêt Belfort</t>
  </si>
  <si>
    <t>10/06/2025</t>
  </si>
  <si>
    <t>DCE</t>
  </si>
  <si>
    <t>1, rue des Boucheries</t>
  </si>
  <si>
    <t>90000 BELFORT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</si>
  <si>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</si>
  <si>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</si>
  <si>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</si>
  <si>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</si>
  <si>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</si>
  <si>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</si>
  <si>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</si>
  <si>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</si>
  <si>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</si>
  <si>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</si>
  <si>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</si>
  <si>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</si>
  <si>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</si>
  <si>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</si>
  <si>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</si>
  <si>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</si>
  <si>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</si>
  <si>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</si>
  <si>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</si>
  <si>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</si>
  <si>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</si>
  <si>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</si>
  <si>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</si>
  <si>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</si>
  <si>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</si>
  <si>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</si>
  <si>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</si>
  <si>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</si>
  <si>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</si>
  <si>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</si>
  <si>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</si>
  <si>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</si>
  <si>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</si>
  <si>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</si>
  <si>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</si>
  <si>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21.06.100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</si>
</sst>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4" fontId="13" fillId="0" borderId="12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4" fontId="12" fillId="0" borderId="9" xfId="0" applyNumberFormat="1" applyFont="1" applyBorder="1" applyAlignment="1">
      <alignment horizontal="right" vertical="top" wrapText="1"/>
    </xf>
    <xf numFmtId="0" fontId="18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164" fontId="19" fillId="0" borderId="0" xfId="0" applyNumberFormat="1" applyFont="1" applyAlignment="1">
      <alignment horizontal="right" vertical="top" wrapText="1" inden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 indent="1"/>
    </xf>
    <xf numFmtId="164" fontId="18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8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5" fillId="0" borderId="0" xfId="0" applyNumberFormat="1" applyFont="1" applyAlignment="1">
      <alignment horizontal="right" vertical="top" wrapText="1"/>
    </xf>
    <xf numFmtId="164" fontId="15" fillId="0" borderId="5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4" fontId="15" fillId="0" borderId="7" xfId="0" applyNumberFormat="1" applyFont="1" applyBorder="1" applyAlignment="1">
      <alignment horizontal="right" vertical="top" wrapText="1"/>
    </xf>
    <xf numFmtId="164" fontId="15" fillId="0" borderId="8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0" fillId="0" borderId="0" xfId="0"/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vertical="top" wrapText="1"/>
      <protection locked="0"/>
    </xf>
    <xf numFmtId="0" fontId="18" fillId="0" borderId="0" xfId="0" applyFont="1" applyAlignment="1">
      <alignment horizontal="center" vertical="top" wrapText="1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abSelected="1" view="pageLayout" topLeftCell="A54" zoomScaleNormal="100" workbookViewId="0">
      <selection activeCell="K73" sqref="K73"/>
    </sheetView>
  </sheetViews>
  <sheetFormatPr baseColWidth="10" defaultColWidth="8.89453125" defaultRowHeight="9" customHeight="1" x14ac:dyDescent="0.55000000000000004"/>
  <cols>
    <col min="1" max="1" width="0.1015625" customWidth="1"/>
    <col min="2" max="2" width="10.1015625" customWidth="1"/>
    <col min="3" max="3" width="31.3125" customWidth="1"/>
    <col min="4" max="4" width="2.3125" customWidth="1"/>
    <col min="5" max="5" width="14.41796875" customWidth="1"/>
    <col min="6" max="6" width="12.89453125" customWidth="1"/>
    <col min="7" max="7" width="12.41796875" customWidth="1"/>
    <col min="8" max="8" width="14.5234375" customWidth="1"/>
    <col min="9" max="9" width="2.1015625" customWidth="1"/>
    <col min="10" max="69" width="10.68359375" customWidth="1"/>
  </cols>
  <sheetData>
    <row r="1" spans="2:9" ht="9" customHeight="1" x14ac:dyDescent="0.55000000000000004">
      <c r="B1" s="1"/>
      <c r="C1" s="2"/>
      <c r="D1" s="3"/>
      <c r="E1" s="3"/>
      <c r="F1" s="3"/>
      <c r="G1" s="3"/>
      <c r="H1" s="3"/>
      <c r="I1" s="4"/>
    </row>
    <row r="2" spans="2:9" ht="9" customHeight="1" x14ac:dyDescent="0.55000000000000004">
      <c r="B2" s="5"/>
      <c r="C2" s="6"/>
      <c r="D2" s="7"/>
      <c r="E2" s="53"/>
      <c r="F2" s="53"/>
      <c r="G2" s="53"/>
      <c r="H2" s="53"/>
      <c r="I2" s="8"/>
    </row>
    <row r="3" spans="2:9" ht="9" customHeight="1" x14ac:dyDescent="0.55000000000000004">
      <c r="B3" s="5"/>
      <c r="C3" s="6"/>
      <c r="D3" s="7"/>
      <c r="E3" s="53"/>
      <c r="F3" s="53"/>
      <c r="G3" s="53"/>
      <c r="H3" s="53"/>
      <c r="I3" s="8"/>
    </row>
    <row r="4" spans="2:9" ht="9" customHeight="1" x14ac:dyDescent="0.55000000000000004">
      <c r="B4" s="5"/>
      <c r="C4" s="6"/>
      <c r="D4" s="7"/>
      <c r="E4" s="53"/>
      <c r="F4" s="53"/>
      <c r="G4" s="53"/>
      <c r="H4" s="53"/>
      <c r="I4" s="8"/>
    </row>
    <row r="5" spans="2:9" ht="9" customHeight="1" x14ac:dyDescent="0.55000000000000004">
      <c r="B5" s="5"/>
      <c r="C5" s="6"/>
      <c r="D5" s="7"/>
      <c r="E5" s="53"/>
      <c r="F5" s="53"/>
      <c r="G5" s="53"/>
      <c r="H5" s="53"/>
      <c r="I5" s="8"/>
    </row>
    <row r="6" spans="2:9" ht="9" customHeight="1" x14ac:dyDescent="0.55000000000000004">
      <c r="B6" s="5"/>
      <c r="C6" s="6"/>
      <c r="D6" s="7"/>
      <c r="E6" s="53"/>
      <c r="F6" s="53"/>
      <c r="G6" s="53"/>
      <c r="H6" s="53"/>
      <c r="I6" s="8"/>
    </row>
    <row r="7" spans="2:9" ht="9" customHeight="1" x14ac:dyDescent="0.55000000000000004">
      <c r="B7" s="5"/>
      <c r="C7" s="6"/>
      <c r="D7" s="7"/>
      <c r="E7" s="53"/>
      <c r="F7" s="53"/>
      <c r="G7" s="53"/>
      <c r="H7" s="53"/>
      <c r="I7" s="8"/>
    </row>
    <row r="8" spans="2:9" ht="9" customHeight="1" x14ac:dyDescent="0.55000000000000004">
      <c r="B8" s="5"/>
      <c r="C8" s="6"/>
      <c r="D8" s="7"/>
      <c r="E8" s="53"/>
      <c r="F8" s="53"/>
      <c r="G8" s="53"/>
      <c r="H8" s="53"/>
      <c r="I8" s="8"/>
    </row>
    <row r="9" spans="2:9" ht="9" customHeight="1" x14ac:dyDescent="0.55000000000000004">
      <c r="B9" s="5"/>
      <c r="C9" s="6"/>
      <c r="D9" s="7"/>
      <c r="E9" s="53"/>
      <c r="F9" s="53"/>
      <c r="G9" s="53"/>
      <c r="H9" s="53"/>
      <c r="I9" s="8"/>
    </row>
    <row r="10" spans="2:9" ht="9" customHeight="1" x14ac:dyDescent="0.55000000000000004">
      <c r="B10" s="5"/>
      <c r="C10" s="6"/>
      <c r="D10" s="7"/>
      <c r="E10" s="53"/>
      <c r="F10" s="53"/>
      <c r="G10" s="53"/>
      <c r="H10" s="53"/>
      <c r="I10" s="8"/>
    </row>
    <row r="11" spans="2:9" ht="9" customHeight="1" x14ac:dyDescent="0.55000000000000004">
      <c r="B11" s="5"/>
      <c r="C11" s="6"/>
      <c r="D11" s="7"/>
      <c r="E11" s="59" t="str">
        <f>IF(Paramètres!C5&lt;&gt;"",Paramètres!C5,"")</f>
        <v>Mise en conformité PMR - Maison Arrêt Belfort</v>
      </c>
      <c r="F11" s="59"/>
      <c r="G11" s="59"/>
      <c r="H11" s="59"/>
      <c r="I11" s="8"/>
    </row>
    <row r="12" spans="2:9" ht="9" customHeight="1" x14ac:dyDescent="0.55000000000000004">
      <c r="B12" s="5"/>
      <c r="C12" s="6"/>
      <c r="D12" s="7"/>
      <c r="E12" s="59"/>
      <c r="F12" s="59"/>
      <c r="G12" s="59"/>
      <c r="H12" s="59"/>
      <c r="I12" s="8"/>
    </row>
    <row r="13" spans="2:9" ht="9" customHeight="1" x14ac:dyDescent="0.55000000000000004">
      <c r="B13" s="5"/>
      <c r="C13" s="6"/>
      <c r="D13" s="7"/>
      <c r="E13" s="59"/>
      <c r="F13" s="59"/>
      <c r="G13" s="59"/>
      <c r="H13" s="59"/>
      <c r="I13" s="8"/>
    </row>
    <row r="14" spans="2:9" ht="9" customHeight="1" x14ac:dyDescent="0.55000000000000004">
      <c r="B14" s="5"/>
      <c r="C14" s="6"/>
      <c r="D14" s="7"/>
      <c r="E14" s="59"/>
      <c r="F14" s="59"/>
      <c r="G14" s="59"/>
      <c r="H14" s="59"/>
      <c r="I14" s="8"/>
    </row>
    <row r="15" spans="2:9" ht="9" customHeight="1" x14ac:dyDescent="0.55000000000000004">
      <c r="B15" s="5"/>
      <c r="C15" s="6"/>
      <c r="D15" s="7"/>
      <c r="E15" s="59"/>
      <c r="F15" s="59"/>
      <c r="G15" s="59"/>
      <c r="H15" s="59"/>
      <c r="I15" s="8"/>
    </row>
    <row r="16" spans="2:9" ht="9" customHeight="1" x14ac:dyDescent="0.55000000000000004">
      <c r="B16" s="5"/>
      <c r="C16" s="6"/>
      <c r="D16" s="7"/>
      <c r="E16" s="59"/>
      <c r="F16" s="59"/>
      <c r="G16" s="59"/>
      <c r="H16" s="59"/>
      <c r="I16" s="8"/>
    </row>
    <row r="17" spans="2:9" ht="9" customHeight="1" x14ac:dyDescent="0.55000000000000004">
      <c r="B17" s="5"/>
      <c r="C17" s="6"/>
      <c r="D17" s="7"/>
      <c r="E17" s="59"/>
      <c r="F17" s="59"/>
      <c r="G17" s="59"/>
      <c r="H17" s="59"/>
      <c r="I17" s="8"/>
    </row>
    <row r="18" spans="2:9" ht="9" customHeight="1" x14ac:dyDescent="0.55000000000000004">
      <c r="B18" s="5"/>
      <c r="C18" s="6"/>
      <c r="D18" s="7"/>
      <c r="E18" s="59"/>
      <c r="F18" s="59"/>
      <c r="G18" s="59"/>
      <c r="H18" s="59"/>
      <c r="I18" s="8"/>
    </row>
    <row r="19" spans="2:9" ht="9" customHeight="1" x14ac:dyDescent="0.55000000000000004">
      <c r="B19" s="5"/>
      <c r="C19" s="6"/>
      <c r="D19" s="7"/>
      <c r="E19" s="59"/>
      <c r="F19" s="59"/>
      <c r="G19" s="59"/>
      <c r="H19" s="59"/>
      <c r="I19" s="8"/>
    </row>
    <row r="20" spans="2:9" ht="9" customHeight="1" x14ac:dyDescent="0.55000000000000004">
      <c r="B20" s="5"/>
      <c r="C20" s="6"/>
      <c r="D20" s="7"/>
      <c r="E20" s="59" t="str">
        <f>IF(Paramètres!C24&lt;&gt;"",Paramètres!C24,"") &amp; CHAR(10) &amp; IF(Paramètres!C26&lt;&gt;"",Paramètres!C26,"") &amp; CHAR(10) &amp; IF(Paramètres!C28&lt;&gt;"",Paramètres!C28,"")</f>
        <v xml:space="preserve">1, rue des Boucheries
90000 BELFORT
</v>
      </c>
      <c r="F20" s="59"/>
      <c r="G20" s="59"/>
      <c r="H20" s="59"/>
      <c r="I20" s="8"/>
    </row>
    <row r="21" spans="2:9" ht="9" customHeight="1" x14ac:dyDescent="0.55000000000000004">
      <c r="B21" s="5"/>
      <c r="C21" s="6"/>
      <c r="D21" s="7"/>
      <c r="E21" s="59"/>
      <c r="F21" s="59"/>
      <c r="G21" s="59"/>
      <c r="H21" s="59"/>
      <c r="I21" s="8"/>
    </row>
    <row r="22" spans="2:9" ht="9" customHeight="1" x14ac:dyDescent="0.55000000000000004">
      <c r="B22" s="5"/>
      <c r="C22" s="6"/>
      <c r="D22" s="7"/>
      <c r="E22" s="59"/>
      <c r="F22" s="59"/>
      <c r="G22" s="59"/>
      <c r="H22" s="59"/>
      <c r="I22" s="8"/>
    </row>
    <row r="23" spans="2:9" ht="9" customHeight="1" x14ac:dyDescent="0.55000000000000004">
      <c r="B23" s="5"/>
      <c r="C23" s="6"/>
      <c r="D23" s="7"/>
      <c r="E23" s="59"/>
      <c r="F23" s="59"/>
      <c r="G23" s="59"/>
      <c r="H23" s="59"/>
      <c r="I23" s="8"/>
    </row>
    <row r="24" spans="2:9" ht="9" customHeight="1" x14ac:dyDescent="0.55000000000000004">
      <c r="B24" s="5"/>
      <c r="C24" s="6"/>
      <c r="D24" s="7"/>
      <c r="E24" s="59"/>
      <c r="F24" s="59"/>
      <c r="G24" s="59"/>
      <c r="H24" s="59"/>
      <c r="I24" s="8"/>
    </row>
    <row r="25" spans="2:9" ht="9" customHeight="1" x14ac:dyDescent="0.55000000000000004">
      <c r="B25" s="5"/>
      <c r="C25" s="6"/>
      <c r="D25" s="7"/>
      <c r="E25" s="59"/>
      <c r="F25" s="59"/>
      <c r="G25" s="59"/>
      <c r="H25" s="59"/>
      <c r="I25" s="8"/>
    </row>
    <row r="26" spans="2:9" ht="9" customHeight="1" x14ac:dyDescent="0.55000000000000004">
      <c r="B26" s="5"/>
      <c r="C26" s="6"/>
      <c r="D26" s="7"/>
      <c r="E26" s="59"/>
      <c r="F26" s="59"/>
      <c r="G26" s="59"/>
      <c r="H26" s="59"/>
      <c r="I26" s="8"/>
    </row>
    <row r="27" spans="2:9" ht="9" customHeight="1" x14ac:dyDescent="0.55000000000000004">
      <c r="B27" s="5"/>
      <c r="C27" s="6"/>
      <c r="D27" s="7"/>
      <c r="E27" s="59"/>
      <c r="F27" s="59"/>
      <c r="G27" s="59"/>
      <c r="H27" s="59"/>
      <c r="I27" s="8"/>
    </row>
    <row r="28" spans="2:9" ht="9" customHeight="1" x14ac:dyDescent="0.55000000000000004">
      <c r="B28" s="5"/>
      <c r="C28" s="6"/>
      <c r="D28" s="7"/>
      <c r="E28" s="53"/>
      <c r="F28" s="53"/>
      <c r="G28" s="53"/>
      <c r="H28" s="53"/>
      <c r="I28" s="8"/>
    </row>
    <row r="29" spans="2:9" ht="9" customHeight="1" x14ac:dyDescent="0.55000000000000004">
      <c r="B29" s="5"/>
      <c r="C29" s="6"/>
      <c r="D29" s="7"/>
      <c r="E29" s="53"/>
      <c r="F29" s="53"/>
      <c r="G29" s="53"/>
      <c r="H29" s="53"/>
      <c r="I29" s="8"/>
    </row>
    <row r="30" spans="2:9" ht="9" customHeight="1" x14ac:dyDescent="0.55000000000000004">
      <c r="B30" s="5"/>
      <c r="C30" s="6"/>
      <c r="D30" s="7"/>
      <c r="E30" s="53"/>
      <c r="F30" s="53"/>
      <c r="G30" s="53"/>
      <c r="H30" s="53"/>
      <c r="I30" s="8"/>
    </row>
    <row r="31" spans="2:9" ht="9" customHeight="1" x14ac:dyDescent="0.55000000000000004">
      <c r="B31" s="5"/>
      <c r="C31" s="6"/>
      <c r="D31" s="7"/>
      <c r="E31" s="53"/>
      <c r="F31" s="53"/>
      <c r="G31" s="53"/>
      <c r="H31" s="53"/>
      <c r="I31" s="8"/>
    </row>
    <row r="32" spans="2:9" ht="9" customHeight="1" x14ac:dyDescent="0.55000000000000004">
      <c r="B32" s="5"/>
      <c r="C32" s="6"/>
      <c r="D32" s="7"/>
      <c r="E32" s="53"/>
      <c r="F32" s="53"/>
      <c r="G32" s="53"/>
      <c r="H32" s="53"/>
      <c r="I32" s="8"/>
    </row>
    <row r="33" spans="2:9" ht="9" customHeight="1" x14ac:dyDescent="0.55000000000000004">
      <c r="B33" s="5"/>
      <c r="C33" s="6"/>
      <c r="D33" s="7"/>
      <c r="E33" s="53"/>
      <c r="F33" s="53"/>
      <c r="G33" s="53"/>
      <c r="H33" s="53"/>
      <c r="I33" s="8"/>
    </row>
    <row r="34" spans="2:9" ht="9" customHeight="1" x14ac:dyDescent="0.55000000000000004">
      <c r="B34" s="5"/>
      <c r="C34" s="6"/>
      <c r="D34" s="7"/>
      <c r="E34" s="53"/>
      <c r="F34" s="53"/>
      <c r="G34" s="53"/>
      <c r="H34" s="53"/>
      <c r="I34" s="8"/>
    </row>
    <row r="35" spans="2:9" ht="9" customHeight="1" x14ac:dyDescent="0.55000000000000004">
      <c r="B35" s="5"/>
      <c r="C35" s="6"/>
      <c r="D35" s="7"/>
      <c r="E35" s="53"/>
      <c r="F35" s="53"/>
      <c r="G35" s="53"/>
      <c r="H35" s="53"/>
      <c r="I35" s="8"/>
    </row>
    <row r="36" spans="2:9" ht="9" customHeight="1" x14ac:dyDescent="0.55000000000000004">
      <c r="B36" s="5"/>
      <c r="C36" s="6"/>
      <c r="D36" s="7"/>
      <c r="E36" s="53"/>
      <c r="F36" s="53"/>
      <c r="G36" s="53"/>
      <c r="H36" s="53"/>
      <c r="I36" s="8"/>
    </row>
    <row r="37" spans="2:9" ht="9" customHeight="1" x14ac:dyDescent="0.55000000000000004">
      <c r="B37" s="5"/>
      <c r="C37" s="6"/>
      <c r="D37" s="7"/>
      <c r="E37" s="53"/>
      <c r="F37" s="53"/>
      <c r="G37" s="53"/>
      <c r="H37" s="53"/>
      <c r="I37" s="8"/>
    </row>
    <row r="38" spans="2:9" ht="9" customHeight="1" x14ac:dyDescent="0.55000000000000004">
      <c r="B38" s="5"/>
      <c r="C38" s="6"/>
      <c r="D38" s="7"/>
      <c r="E38" s="53"/>
      <c r="F38" s="53"/>
      <c r="G38" s="53"/>
      <c r="H38" s="53"/>
      <c r="I38" s="8"/>
    </row>
    <row r="39" spans="2:9" ht="9" customHeight="1" x14ac:dyDescent="0.55000000000000004">
      <c r="B39" s="5"/>
      <c r="C39" s="6"/>
      <c r="D39" s="7"/>
      <c r="E39" s="53"/>
      <c r="F39" s="53"/>
      <c r="G39" s="53"/>
      <c r="H39" s="53"/>
      <c r="I39" s="8"/>
    </row>
    <row r="40" spans="2:9" ht="9" customHeight="1" x14ac:dyDescent="0.55000000000000004">
      <c r="B40" s="5"/>
      <c r="C40" s="6"/>
      <c r="D40" s="7"/>
      <c r="E40" s="53"/>
      <c r="F40" s="53"/>
      <c r="G40" s="53"/>
      <c r="H40" s="53"/>
      <c r="I40" s="8"/>
    </row>
    <row r="41" spans="2:9" ht="9" customHeight="1" x14ac:dyDescent="0.55000000000000004">
      <c r="B41" s="5"/>
      <c r="C41" s="6"/>
      <c r="D41" s="7"/>
      <c r="E41" s="53"/>
      <c r="F41" s="53"/>
      <c r="G41" s="53"/>
      <c r="H41" s="53"/>
      <c r="I41" s="8"/>
    </row>
    <row r="42" spans="2:9" ht="9" customHeight="1" x14ac:dyDescent="0.55000000000000004">
      <c r="B42" s="5"/>
      <c r="C42" s="6"/>
      <c r="D42" s="7"/>
      <c r="E42" s="53"/>
      <c r="F42" s="53"/>
      <c r="G42" s="53"/>
      <c r="H42" s="53"/>
      <c r="I42" s="8"/>
    </row>
    <row r="43" spans="2:9" ht="9" customHeight="1" x14ac:dyDescent="0.55000000000000004">
      <c r="B43" s="5"/>
      <c r="C43" s="6"/>
      <c r="D43" s="7"/>
      <c r="E43" s="53"/>
      <c r="F43" s="53"/>
      <c r="G43" s="53"/>
      <c r="H43" s="53"/>
      <c r="I43" s="8"/>
    </row>
    <row r="44" spans="2:9" ht="9" customHeight="1" x14ac:dyDescent="0.55000000000000004">
      <c r="B44" s="5"/>
      <c r="C44" s="6"/>
      <c r="D44" s="7"/>
      <c r="E44" s="53"/>
      <c r="F44" s="53"/>
      <c r="G44" s="53"/>
      <c r="H44" s="53"/>
      <c r="I44" s="8"/>
    </row>
    <row r="45" spans="2:9" ht="9" customHeight="1" x14ac:dyDescent="0.55000000000000004">
      <c r="B45" s="5"/>
      <c r="C45" s="6"/>
      <c r="D45" s="7"/>
      <c r="E45" s="53"/>
      <c r="F45" s="53"/>
      <c r="G45" s="53"/>
      <c r="H45" s="53"/>
      <c r="I45" s="8"/>
    </row>
    <row r="46" spans="2:9" ht="9" customHeight="1" x14ac:dyDescent="0.55000000000000004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55000000000000004">
      <c r="B47" s="5"/>
      <c r="C47" s="6"/>
      <c r="D47" s="7"/>
      <c r="E47" s="52" t="s">
        <v>4</v>
      </c>
      <c r="F47" s="53"/>
      <c r="G47" s="53"/>
      <c r="H47" s="53"/>
      <c r="I47" s="8"/>
    </row>
    <row r="48" spans="2:9" ht="9" customHeight="1" x14ac:dyDescent="0.55000000000000004">
      <c r="B48" s="5"/>
      <c r="C48" s="6"/>
      <c r="D48" s="7"/>
      <c r="E48" s="53"/>
      <c r="F48" s="53"/>
      <c r="G48" s="53"/>
      <c r="H48" s="53"/>
      <c r="I48" s="8"/>
    </row>
    <row r="49" spans="2:9" ht="9" customHeight="1" x14ac:dyDescent="0.55000000000000004">
      <c r="B49" s="5"/>
      <c r="C49" s="6"/>
      <c r="D49" s="7"/>
      <c r="E49" s="53"/>
      <c r="F49" s="53"/>
      <c r="G49" s="53"/>
      <c r="H49" s="53"/>
      <c r="I49" s="8"/>
    </row>
    <row r="50" spans="2:9" ht="9" customHeight="1" x14ac:dyDescent="0.55000000000000004">
      <c r="B50" s="5"/>
      <c r="C50" s="6"/>
      <c r="D50" s="7"/>
      <c r="E50" s="53"/>
      <c r="F50" s="53"/>
      <c r="G50" s="53"/>
      <c r="H50" s="53"/>
      <c r="I50" s="8"/>
    </row>
    <row r="51" spans="2:9" ht="9" customHeight="1" x14ac:dyDescent="0.55000000000000004">
      <c r="B51" s="5"/>
      <c r="C51" s="6"/>
      <c r="D51" s="7"/>
      <c r="E51" s="53"/>
      <c r="F51" s="53"/>
      <c r="G51" s="53"/>
      <c r="H51" s="53"/>
      <c r="I51" s="8"/>
    </row>
    <row r="52" spans="2:9" ht="9" customHeight="1" x14ac:dyDescent="0.55000000000000004">
      <c r="B52" s="5"/>
      <c r="C52" s="6"/>
      <c r="D52" s="7"/>
      <c r="E52" s="53"/>
      <c r="F52" s="53"/>
      <c r="G52" s="53"/>
      <c r="H52" s="53"/>
      <c r="I52" s="8"/>
    </row>
    <row r="53" spans="2:9" ht="9" customHeight="1" x14ac:dyDescent="0.55000000000000004">
      <c r="B53" s="5"/>
      <c r="C53" s="6"/>
      <c r="D53" s="7"/>
      <c r="E53" s="53"/>
      <c r="F53" s="53"/>
      <c r="G53" s="53"/>
      <c r="H53" s="53"/>
      <c r="I53" s="8"/>
    </row>
    <row r="54" spans="2:9" ht="9" customHeight="1" x14ac:dyDescent="0.55000000000000004">
      <c r="B54" s="5"/>
      <c r="C54" s="6"/>
      <c r="D54" s="7"/>
      <c r="E54" s="53"/>
      <c r="F54" s="53"/>
      <c r="G54" s="53"/>
      <c r="H54" s="53"/>
      <c r="I54" s="8"/>
    </row>
    <row r="55" spans="2:9" ht="9" customHeight="1" x14ac:dyDescent="0.55000000000000004">
      <c r="B55" s="5"/>
      <c r="C55" s="6"/>
      <c r="D55" s="7"/>
      <c r="E55" s="53"/>
      <c r="F55" s="53"/>
      <c r="G55" s="53"/>
      <c r="H55" s="53"/>
      <c r="I55" s="8"/>
    </row>
    <row r="56" spans="2:9" ht="9" customHeight="1" x14ac:dyDescent="0.55000000000000004">
      <c r="B56" s="5"/>
      <c r="C56" s="6"/>
      <c r="D56" s="7"/>
      <c r="E56" s="53"/>
      <c r="F56" s="53"/>
      <c r="G56" s="53"/>
      <c r="H56" s="53"/>
      <c r="I56" s="8"/>
    </row>
    <row r="57" spans="2:9" ht="9" customHeight="1" x14ac:dyDescent="0.55000000000000004">
      <c r="B57" s="5"/>
      <c r="C57" s="6"/>
      <c r="D57" s="7"/>
      <c r="E57" s="53"/>
      <c r="F57" s="53"/>
      <c r="G57" s="53"/>
      <c r="H57" s="53"/>
      <c r="I57" s="8"/>
    </row>
    <row r="58" spans="2:9" ht="9" customHeight="1" x14ac:dyDescent="0.55000000000000004">
      <c r="B58" s="5"/>
      <c r="C58" s="6"/>
      <c r="D58" s="7"/>
      <c r="E58" s="53"/>
      <c r="F58" s="53"/>
      <c r="G58" s="53"/>
      <c r="H58" s="53"/>
      <c r="I58" s="8"/>
    </row>
    <row r="59" spans="2:9" ht="9" customHeight="1" x14ac:dyDescent="0.55000000000000004">
      <c r="B59" s="5"/>
      <c r="C59" s="6"/>
      <c r="D59" s="7"/>
      <c r="E59" s="53"/>
      <c r="F59" s="53"/>
      <c r="G59" s="53"/>
      <c r="H59" s="53"/>
      <c r="I59" s="8"/>
    </row>
    <row r="60" spans="2:9" ht="9" customHeight="1" x14ac:dyDescent="0.55000000000000004">
      <c r="B60" s="5"/>
      <c r="C60" s="6"/>
      <c r="D60" s="7"/>
      <c r="E60" s="53"/>
      <c r="F60" s="53"/>
      <c r="G60" s="53"/>
      <c r="H60" s="53"/>
      <c r="I60" s="8"/>
    </row>
    <row r="61" spans="2:9" ht="9" customHeight="1" x14ac:dyDescent="0.55000000000000004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55000000000000004">
      <c r="B62" s="5"/>
      <c r="C62" s="6"/>
      <c r="D62" s="7"/>
      <c r="E62" s="54" t="str">
        <f>IF(Paramètres!C9&lt;&gt;"",Paramètres!C9,"")</f>
        <v>Lot n°2</v>
      </c>
      <c r="F62" s="54"/>
      <c r="G62" s="54"/>
      <c r="H62" s="54"/>
      <c r="I62" s="8"/>
    </row>
    <row r="63" spans="2:9" ht="9" customHeight="1" x14ac:dyDescent="0.55000000000000004">
      <c r="B63" s="5"/>
      <c r="C63" s="6"/>
      <c r="D63" s="7"/>
      <c r="E63" s="54"/>
      <c r="F63" s="54"/>
      <c r="G63" s="54"/>
      <c r="H63" s="54"/>
      <c r="I63" s="8"/>
    </row>
    <row r="64" spans="2:9" ht="9" customHeight="1" x14ac:dyDescent="0.55000000000000004">
      <c r="B64" s="5"/>
      <c r="C64" s="6"/>
      <c r="D64" s="7"/>
      <c r="E64" s="54"/>
      <c r="F64" s="54"/>
      <c r="G64" s="54"/>
      <c r="H64" s="54"/>
      <c r="I64" s="8"/>
    </row>
    <row r="65" spans="2:9" ht="9" customHeight="1" x14ac:dyDescent="0.55000000000000004">
      <c r="B65" s="5"/>
      <c r="C65" s="6"/>
      <c r="D65" s="7"/>
      <c r="E65" s="54"/>
      <c r="F65" s="54"/>
      <c r="G65" s="54"/>
      <c r="H65" s="54"/>
      <c r="I65" s="8"/>
    </row>
    <row r="66" spans="2:9" ht="9" customHeight="1" x14ac:dyDescent="0.55000000000000004">
      <c r="B66" s="5"/>
      <c r="C66" s="6"/>
      <c r="D66" s="7"/>
      <c r="E66" s="54" t="str">
        <f>IF(Paramètres!C11&lt;&gt;"",Paramètres!C11,"")</f>
        <v>LOT SECOND-OEUVRE</v>
      </c>
      <c r="F66" s="54"/>
      <c r="G66" s="54"/>
      <c r="H66" s="54"/>
      <c r="I66" s="8"/>
    </row>
    <row r="67" spans="2:9" ht="9" customHeight="1" x14ac:dyDescent="0.55000000000000004">
      <c r="B67" s="5"/>
      <c r="C67" s="6"/>
      <c r="D67" s="7"/>
      <c r="E67" s="54"/>
      <c r="F67" s="54"/>
      <c r="G67" s="54"/>
      <c r="H67" s="54"/>
      <c r="I67" s="8"/>
    </row>
    <row r="68" spans="2:9" ht="9" customHeight="1" x14ac:dyDescent="0.55000000000000004">
      <c r="B68" s="5"/>
      <c r="C68" s="6"/>
      <c r="D68" s="7"/>
      <c r="E68" s="54"/>
      <c r="F68" s="54"/>
      <c r="G68" s="54"/>
      <c r="H68" s="54"/>
      <c r="I68" s="8"/>
    </row>
    <row r="69" spans="2:9" ht="9" customHeight="1" x14ac:dyDescent="0.55000000000000004">
      <c r="B69" s="5"/>
      <c r="C69" s="6"/>
      <c r="D69" s="7"/>
      <c r="E69" s="54"/>
      <c r="F69" s="54"/>
      <c r="G69" s="54"/>
      <c r="H69" s="54"/>
      <c r="I69" s="8"/>
    </row>
    <row r="70" spans="2:9" ht="9" customHeight="1" x14ac:dyDescent="0.55000000000000004">
      <c r="B70" s="5"/>
      <c r="C70" s="6"/>
      <c r="D70" s="7"/>
      <c r="E70" s="54"/>
      <c r="F70" s="54"/>
      <c r="G70" s="54"/>
      <c r="H70" s="54"/>
      <c r="I70" s="8"/>
    </row>
    <row r="71" spans="2:9" ht="9" customHeight="1" x14ac:dyDescent="0.55000000000000004">
      <c r="B71" s="5"/>
      <c r="C71" s="6"/>
      <c r="D71" s="7"/>
      <c r="E71" s="55" t="str">
        <f>IF(Paramètres!C3&lt;&gt;"",Paramètres!C3,"")</f>
        <v>DPGF</v>
      </c>
      <c r="F71" s="56"/>
      <c r="G71" s="56"/>
      <c r="H71" s="57"/>
      <c r="I71" s="8"/>
    </row>
    <row r="72" spans="2:9" ht="9" customHeight="1" x14ac:dyDescent="0.55000000000000004">
      <c r="B72" s="5"/>
      <c r="C72" s="6"/>
      <c r="D72" s="7"/>
      <c r="E72" s="58"/>
      <c r="F72" s="59"/>
      <c r="G72" s="59"/>
      <c r="H72" s="60"/>
      <c r="I72" s="8"/>
    </row>
    <row r="73" spans="2:9" ht="9" customHeight="1" x14ac:dyDescent="0.55000000000000004">
      <c r="B73" s="5"/>
      <c r="C73" s="6"/>
      <c r="D73" s="7"/>
      <c r="E73" s="58"/>
      <c r="F73" s="59"/>
      <c r="G73" s="59"/>
      <c r="H73" s="60"/>
      <c r="I73" s="8"/>
    </row>
    <row r="74" spans="2:9" ht="9" customHeight="1" x14ac:dyDescent="0.55000000000000004">
      <c r="B74" s="5"/>
      <c r="C74" s="6"/>
      <c r="D74" s="7"/>
      <c r="E74" s="58"/>
      <c r="F74" s="59"/>
      <c r="G74" s="59"/>
      <c r="H74" s="60"/>
      <c r="I74" s="8"/>
    </row>
    <row r="75" spans="2:9" ht="9" customHeight="1" x14ac:dyDescent="0.55000000000000004">
      <c r="B75" s="5"/>
      <c r="C75" s="6"/>
      <c r="D75" s="7"/>
      <c r="E75" s="58"/>
      <c r="F75" s="59"/>
      <c r="G75" s="59"/>
      <c r="H75" s="60"/>
      <c r="I75" s="8"/>
    </row>
    <row r="76" spans="2:9" ht="9" customHeight="1" x14ac:dyDescent="0.55000000000000004">
      <c r="B76" s="5"/>
      <c r="C76" s="6"/>
      <c r="D76" s="7"/>
      <c r="E76" s="58"/>
      <c r="F76" s="59"/>
      <c r="G76" s="59"/>
      <c r="H76" s="60"/>
      <c r="I76" s="8"/>
    </row>
    <row r="77" spans="2:9" ht="9" customHeight="1" x14ac:dyDescent="0.55000000000000004">
      <c r="B77" s="5"/>
      <c r="C77" s="6"/>
      <c r="D77" s="7"/>
      <c r="E77" s="61"/>
      <c r="F77" s="62"/>
      <c r="G77" s="62"/>
      <c r="H77" s="63"/>
      <c r="I77" s="8"/>
    </row>
    <row r="78" spans="2:9" ht="9" customHeight="1" x14ac:dyDescent="0.55000000000000004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55000000000000004">
      <c r="B79" s="5"/>
      <c r="C79" s="6"/>
      <c r="D79" s="7"/>
      <c r="E79" s="7"/>
      <c r="F79" s="51" t="s">
        <v>0</v>
      </c>
      <c r="G79" s="51" t="s">
        <v>263</v>
      </c>
      <c r="H79" s="7"/>
      <c r="I79" s="8"/>
    </row>
    <row r="80" spans="2:9" ht="9" customHeight="1" x14ac:dyDescent="0.55000000000000004">
      <c r="B80" s="48" t="s">
        <v>5</v>
      </c>
      <c r="C80" s="49"/>
      <c r="D80" s="7"/>
      <c r="E80" s="7"/>
      <c r="F80" s="51"/>
      <c r="G80" s="51"/>
      <c r="H80" s="7"/>
      <c r="I80" s="8"/>
    </row>
    <row r="81" spans="2:9" ht="9" customHeight="1" x14ac:dyDescent="0.55000000000000004">
      <c r="B81" s="50"/>
      <c r="C81" s="49"/>
      <c r="D81" s="7"/>
      <c r="E81" s="7"/>
      <c r="F81" s="51" t="s">
        <v>1</v>
      </c>
      <c r="G81" s="120">
        <v>46009</v>
      </c>
      <c r="H81" s="7"/>
      <c r="I81" s="8"/>
    </row>
    <row r="82" spans="2:9" ht="9" customHeight="1" x14ac:dyDescent="0.55000000000000004">
      <c r="B82" s="50"/>
      <c r="C82" s="49"/>
      <c r="D82" s="7"/>
      <c r="E82" s="7"/>
      <c r="F82" s="51"/>
      <c r="G82" s="51"/>
      <c r="H82" s="7"/>
      <c r="I82" s="8"/>
    </row>
    <row r="83" spans="2:9" ht="9" customHeight="1" x14ac:dyDescent="0.55000000000000004">
      <c r="B83" s="50"/>
      <c r="C83" s="49"/>
      <c r="D83" s="7"/>
      <c r="E83" s="7"/>
      <c r="F83" s="51" t="s">
        <v>2</v>
      </c>
      <c r="G83" s="51" t="str">
        <f>IF(Paramètres!C15&lt;&gt;"",Paramètres!C15,"")</f>
        <v>DCE</v>
      </c>
      <c r="H83" s="7"/>
      <c r="I83" s="8"/>
    </row>
    <row r="84" spans="2:9" ht="9" customHeight="1" x14ac:dyDescent="0.55000000000000004">
      <c r="B84" s="50"/>
      <c r="C84" s="49"/>
      <c r="D84" s="7"/>
      <c r="E84" s="7"/>
      <c r="F84" s="51"/>
      <c r="G84" s="51"/>
      <c r="H84" s="7"/>
      <c r="I84" s="8"/>
    </row>
    <row r="85" spans="2:9" ht="9" customHeight="1" x14ac:dyDescent="0.55000000000000004">
      <c r="B85" s="50"/>
      <c r="C85" s="49"/>
      <c r="D85" s="7"/>
      <c r="E85" s="7"/>
      <c r="F85" s="51" t="s">
        <v>3</v>
      </c>
      <c r="G85" s="51">
        <v>4</v>
      </c>
      <c r="H85" s="7"/>
      <c r="I85" s="8"/>
    </row>
    <row r="86" spans="2:9" ht="9" customHeight="1" x14ac:dyDescent="0.55000000000000004">
      <c r="B86" s="50"/>
      <c r="C86" s="49"/>
      <c r="D86" s="7"/>
      <c r="E86" s="7"/>
      <c r="F86" s="51"/>
      <c r="G86" s="51"/>
      <c r="H86" s="7"/>
      <c r="I86" s="8"/>
    </row>
    <row r="87" spans="2:9" ht="9" customHeight="1" x14ac:dyDescent="0.55000000000000004">
      <c r="B87" s="9"/>
      <c r="C87" s="10"/>
      <c r="D87" s="11"/>
      <c r="E87" s="11"/>
      <c r="F87" s="11"/>
      <c r="G87" s="11"/>
      <c r="H87" s="11"/>
      <c r="I87" s="12"/>
    </row>
  </sheetData>
  <sheetProtection selectLockedCells="1"/>
  <mergeCells count="17">
    <mergeCell ref="E2:H10"/>
    <mergeCell ref="E11:H19"/>
    <mergeCell ref="E20:H27"/>
    <mergeCell ref="E28:H45"/>
    <mergeCell ref="E62:H65"/>
    <mergeCell ref="E47:H60"/>
    <mergeCell ref="E66:H70"/>
    <mergeCell ref="E71:H77"/>
    <mergeCell ref="F79:F80"/>
    <mergeCell ref="G79:G80"/>
    <mergeCell ref="B80:C86"/>
    <mergeCell ref="F83:F84"/>
    <mergeCell ref="G83:G84"/>
    <mergeCell ref="F85:F86"/>
    <mergeCell ref="G85:G86"/>
    <mergeCell ref="F81:F82"/>
    <mergeCell ref="G81:G8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215"/>
  <sheetViews>
    <sheetView showGridLines="0" view="pageLayout" topLeftCell="B2" zoomScaleNormal="100" workbookViewId="0">
      <selection activeCell="J8" sqref="J8"/>
    </sheetView>
  </sheetViews>
  <sheetFormatPr baseColWidth="10" defaultColWidth="8.89453125" defaultRowHeight="14.4" x14ac:dyDescent="0.55000000000000004"/>
  <cols>
    <col min="1" max="1" width="0" hidden="1" customWidth="1"/>
    <col min="2" max="2" width="4.41796875" customWidth="1"/>
    <col min="3" max="3" width="0" hidden="1" customWidth="1"/>
    <col min="4" max="4" width="36" customWidth="1"/>
    <col min="5" max="8" width="8.1015625" customWidth="1"/>
    <col min="9" max="9" width="0" hidden="1" customWidth="1"/>
    <col min="10" max="11" width="12.5234375" customWidth="1"/>
    <col min="12" max="18" width="0" hidden="1" customWidth="1"/>
    <col min="19" max="69" width="10.68359375" customWidth="1"/>
  </cols>
  <sheetData>
    <row r="1" spans="1:18" ht="20.399999999999999" hidden="1" x14ac:dyDescent="0.55000000000000004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0.399999999999999" x14ac:dyDescent="0.55000000000000004">
      <c r="A3" s="7" t="s">
        <v>23</v>
      </c>
      <c r="B3" s="13" t="s">
        <v>24</v>
      </c>
      <c r="C3" s="13" t="s">
        <v>25</v>
      </c>
      <c r="D3" s="112" t="s">
        <v>26</v>
      </c>
      <c r="E3" s="112"/>
      <c r="F3" s="112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6" customHeight="1" x14ac:dyDescent="0.55000000000000004">
      <c r="A4" s="7">
        <v>2</v>
      </c>
      <c r="B4" s="14" t="s">
        <v>38</v>
      </c>
      <c r="C4" s="14"/>
      <c r="D4" s="113" t="s">
        <v>39</v>
      </c>
      <c r="E4" s="113"/>
      <c r="F4" s="113"/>
      <c r="G4" s="15"/>
      <c r="H4" s="15"/>
      <c r="I4" s="15"/>
      <c r="J4" s="15"/>
      <c r="K4" s="16"/>
      <c r="L4" s="7"/>
    </row>
    <row r="5" spans="1:18" hidden="1" x14ac:dyDescent="0.55000000000000004">
      <c r="A5" s="7" t="s">
        <v>40</v>
      </c>
    </row>
    <row r="6" spans="1:18" ht="15.6" customHeight="1" x14ac:dyDescent="0.55000000000000004">
      <c r="A6" s="7">
        <v>3</v>
      </c>
      <c r="B6" s="17" t="s">
        <v>41</v>
      </c>
      <c r="C6" s="17"/>
      <c r="D6" s="110" t="s">
        <v>42</v>
      </c>
      <c r="E6" s="110"/>
      <c r="F6" s="110"/>
      <c r="G6" s="18"/>
      <c r="H6" s="18"/>
      <c r="I6" s="18"/>
      <c r="J6" s="18"/>
      <c r="K6" s="19"/>
      <c r="L6" s="7"/>
    </row>
    <row r="7" spans="1:18" x14ac:dyDescent="0.55000000000000004">
      <c r="A7" s="7">
        <v>4</v>
      </c>
      <c r="B7" s="17" t="s">
        <v>43</v>
      </c>
      <c r="C7" s="17"/>
      <c r="D7" s="111" t="s">
        <v>44</v>
      </c>
      <c r="E7" s="111"/>
      <c r="F7" s="111"/>
      <c r="G7" s="20"/>
      <c r="H7" s="20"/>
      <c r="I7" s="20"/>
      <c r="J7" s="20"/>
      <c r="K7" s="21"/>
      <c r="L7" s="7"/>
    </row>
    <row r="8" spans="1:18" x14ac:dyDescent="0.55000000000000004">
      <c r="A8" s="7">
        <v>9</v>
      </c>
      <c r="B8" s="22" t="s">
        <v>45</v>
      </c>
      <c r="C8" s="22"/>
      <c r="D8" s="102" t="s">
        <v>46</v>
      </c>
      <c r="E8" s="103"/>
      <c r="F8" s="103"/>
      <c r="G8" s="24" t="s">
        <v>12</v>
      </c>
      <c r="H8" s="25">
        <v>2</v>
      </c>
      <c r="I8" s="25"/>
      <c r="J8" s="26"/>
      <c r="K8" s="27">
        <f>IF(AND(H8= "",I8= ""), 0, ROUND(ROUND(J8, 2) * ROUND(IF(I8="",H8,I8),  0), 2))</f>
        <v>0</v>
      </c>
      <c r="L8" s="7"/>
      <c r="N8" s="28">
        <v>0.2</v>
      </c>
      <c r="R8" s="7">
        <v>3097</v>
      </c>
    </row>
    <row r="9" spans="1:18" hidden="1" x14ac:dyDescent="0.55000000000000004">
      <c r="A9" s="7" t="s">
        <v>47</v>
      </c>
    </row>
    <row r="10" spans="1:18" x14ac:dyDescent="0.55000000000000004">
      <c r="A10" s="7" t="s">
        <v>48</v>
      </c>
      <c r="B10" s="29"/>
      <c r="C10" s="29"/>
      <c r="D10" s="104" t="s">
        <v>49</v>
      </c>
      <c r="E10" s="104"/>
      <c r="F10" s="104"/>
      <c r="G10" s="104"/>
      <c r="H10" s="104"/>
      <c r="I10" s="104"/>
      <c r="J10" s="104"/>
      <c r="K10" s="29"/>
    </row>
    <row r="11" spans="1:18" hidden="1" x14ac:dyDescent="0.55000000000000004">
      <c r="A11" s="7" t="s">
        <v>50</v>
      </c>
    </row>
    <row r="12" spans="1:18" x14ac:dyDescent="0.55000000000000004">
      <c r="A12" s="7">
        <v>9</v>
      </c>
      <c r="B12" s="22" t="s">
        <v>51</v>
      </c>
      <c r="C12" s="22"/>
      <c r="D12" s="102" t="s">
        <v>52</v>
      </c>
      <c r="E12" s="103"/>
      <c r="F12" s="103"/>
      <c r="G12" s="24" t="s">
        <v>12</v>
      </c>
      <c r="H12" s="25">
        <v>2</v>
      </c>
      <c r="I12" s="25"/>
      <c r="J12" s="26"/>
      <c r="K12" s="27">
        <f>IF(AND(H12= "",I12= ""), 0, ROUND(ROUND(J12, 2) * ROUND(IF(I12="",H12,I12),  0), 2))</f>
        <v>0</v>
      </c>
      <c r="L12" s="7"/>
      <c r="N12" s="28">
        <v>0.2</v>
      </c>
      <c r="R12" s="7">
        <v>3097</v>
      </c>
    </row>
    <row r="13" spans="1:18" hidden="1" x14ac:dyDescent="0.55000000000000004">
      <c r="A13" s="7" t="s">
        <v>47</v>
      </c>
    </row>
    <row r="14" spans="1:18" x14ac:dyDescent="0.55000000000000004">
      <c r="A14" s="7" t="s">
        <v>48</v>
      </c>
      <c r="B14" s="29"/>
      <c r="C14" s="29"/>
      <c r="D14" s="104" t="s">
        <v>53</v>
      </c>
      <c r="E14" s="104"/>
      <c r="F14" s="104"/>
      <c r="G14" s="104"/>
      <c r="H14" s="104"/>
      <c r="I14" s="104"/>
      <c r="J14" s="104"/>
      <c r="K14" s="29"/>
    </row>
    <row r="15" spans="1:18" hidden="1" x14ac:dyDescent="0.55000000000000004">
      <c r="A15" s="7" t="s">
        <v>50</v>
      </c>
    </row>
    <row r="16" spans="1:18" x14ac:dyDescent="0.55000000000000004">
      <c r="A16" s="7">
        <v>9</v>
      </c>
      <c r="B16" s="22" t="s">
        <v>54</v>
      </c>
      <c r="C16" s="22"/>
      <c r="D16" s="102" t="s">
        <v>55</v>
      </c>
      <c r="E16" s="103"/>
      <c r="F16" s="103"/>
      <c r="G16" s="24" t="s">
        <v>12</v>
      </c>
      <c r="H16" s="25">
        <v>1</v>
      </c>
      <c r="I16" s="25"/>
      <c r="J16" s="26"/>
      <c r="K16" s="27">
        <f>IF(AND(H16= "",I16= ""), 0, ROUND(ROUND(J16, 2) * ROUND(IF(I16="",H16,I16),  0), 2))</f>
        <v>0</v>
      </c>
      <c r="L16" s="7"/>
      <c r="N16" s="28">
        <v>0.2</v>
      </c>
      <c r="R16" s="7">
        <v>3097</v>
      </c>
    </row>
    <row r="17" spans="1:18" hidden="1" x14ac:dyDescent="0.55000000000000004">
      <c r="A17" s="7" t="s">
        <v>47</v>
      </c>
    </row>
    <row r="18" spans="1:18" x14ac:dyDescent="0.55000000000000004">
      <c r="A18" s="7" t="s">
        <v>48</v>
      </c>
      <c r="B18" s="29"/>
      <c r="C18" s="29"/>
      <c r="D18" s="104" t="s">
        <v>56</v>
      </c>
      <c r="E18" s="104"/>
      <c r="F18" s="104"/>
      <c r="G18" s="104"/>
      <c r="H18" s="104"/>
      <c r="I18" s="104"/>
      <c r="J18" s="104"/>
      <c r="K18" s="29"/>
    </row>
    <row r="19" spans="1:18" hidden="1" x14ac:dyDescent="0.55000000000000004">
      <c r="A19" s="7" t="s">
        <v>50</v>
      </c>
    </row>
    <row r="20" spans="1:18" hidden="1" x14ac:dyDescent="0.55000000000000004">
      <c r="A20" s="7" t="s">
        <v>57</v>
      </c>
    </row>
    <row r="21" spans="1:18" x14ac:dyDescent="0.55000000000000004">
      <c r="A21" s="7">
        <v>4</v>
      </c>
      <c r="B21" s="17" t="s">
        <v>58</v>
      </c>
      <c r="C21" s="17"/>
      <c r="D21" s="111" t="s">
        <v>59</v>
      </c>
      <c r="E21" s="111"/>
      <c r="F21" s="111"/>
      <c r="G21" s="20"/>
      <c r="H21" s="20"/>
      <c r="I21" s="20"/>
      <c r="J21" s="20"/>
      <c r="K21" s="21"/>
      <c r="L21" s="7"/>
    </row>
    <row r="22" spans="1:18" x14ac:dyDescent="0.55000000000000004">
      <c r="A22" s="7">
        <v>9</v>
      </c>
      <c r="B22" s="22" t="s">
        <v>60</v>
      </c>
      <c r="C22" s="22"/>
      <c r="D22" s="102" t="s">
        <v>61</v>
      </c>
      <c r="E22" s="103"/>
      <c r="F22" s="103"/>
      <c r="G22" s="24" t="s">
        <v>12</v>
      </c>
      <c r="H22" s="25">
        <v>1</v>
      </c>
      <c r="I22" s="25"/>
      <c r="J22" s="26"/>
      <c r="K22" s="27">
        <f>IF(AND(H22= "",I22= ""), 0, ROUND(ROUND(J22, 2) * ROUND(IF(I22="",H22,I22),  0), 2))</f>
        <v>0</v>
      </c>
      <c r="L22" s="7"/>
      <c r="N22" s="28">
        <v>0.2</v>
      </c>
      <c r="R22" s="7">
        <v>3097</v>
      </c>
    </row>
    <row r="23" spans="1:18" hidden="1" x14ac:dyDescent="0.55000000000000004">
      <c r="A23" s="7" t="s">
        <v>47</v>
      </c>
    </row>
    <row r="24" spans="1:18" x14ac:dyDescent="0.55000000000000004">
      <c r="A24" s="7" t="s">
        <v>48</v>
      </c>
      <c r="B24" s="29"/>
      <c r="C24" s="29"/>
      <c r="D24" s="104" t="s">
        <v>62</v>
      </c>
      <c r="E24" s="104"/>
      <c r="F24" s="104"/>
      <c r="G24" s="104"/>
      <c r="H24" s="104"/>
      <c r="I24" s="104"/>
      <c r="J24" s="104"/>
      <c r="K24" s="29"/>
    </row>
    <row r="25" spans="1:18" hidden="1" x14ac:dyDescent="0.55000000000000004">
      <c r="A25" s="7" t="s">
        <v>50</v>
      </c>
    </row>
    <row r="26" spans="1:18" x14ac:dyDescent="0.55000000000000004">
      <c r="A26" s="7">
        <v>9</v>
      </c>
      <c r="B26" s="22" t="s">
        <v>63</v>
      </c>
      <c r="C26" s="22"/>
      <c r="D26" s="102" t="s">
        <v>64</v>
      </c>
      <c r="E26" s="103"/>
      <c r="F26" s="103"/>
      <c r="G26" s="24" t="s">
        <v>12</v>
      </c>
      <c r="H26" s="25">
        <v>2</v>
      </c>
      <c r="I26" s="25"/>
      <c r="J26" s="26"/>
      <c r="K26" s="27">
        <f>IF(AND(H26= "",I26= ""), 0, ROUND(ROUND(J26, 2) * ROUND(IF(I26="",H26,I26),  0), 2))</f>
        <v>0</v>
      </c>
      <c r="L26" s="7"/>
      <c r="N26" s="28">
        <v>0.2</v>
      </c>
      <c r="R26" s="7">
        <v>3097</v>
      </c>
    </row>
    <row r="27" spans="1:18" hidden="1" x14ac:dyDescent="0.55000000000000004">
      <c r="A27" s="7" t="s">
        <v>47</v>
      </c>
    </row>
    <row r="28" spans="1:18" x14ac:dyDescent="0.55000000000000004">
      <c r="A28" s="7" t="s">
        <v>48</v>
      </c>
      <c r="B28" s="29"/>
      <c r="C28" s="29"/>
      <c r="D28" s="104" t="s">
        <v>65</v>
      </c>
      <c r="E28" s="104"/>
      <c r="F28" s="104"/>
      <c r="G28" s="104"/>
      <c r="H28" s="104"/>
      <c r="I28" s="104"/>
      <c r="J28" s="104"/>
      <c r="K28" s="29"/>
    </row>
    <row r="29" spans="1:18" hidden="1" x14ac:dyDescent="0.55000000000000004">
      <c r="A29" s="7" t="s">
        <v>50</v>
      </c>
    </row>
    <row r="30" spans="1:18" x14ac:dyDescent="0.55000000000000004">
      <c r="A30" s="7">
        <v>9</v>
      </c>
      <c r="B30" s="22" t="s">
        <v>66</v>
      </c>
      <c r="C30" s="22"/>
      <c r="D30" s="102" t="s">
        <v>67</v>
      </c>
      <c r="E30" s="103"/>
      <c r="F30" s="103"/>
      <c r="G30" s="24" t="s">
        <v>12</v>
      </c>
      <c r="H30" s="25">
        <v>1</v>
      </c>
      <c r="I30" s="25"/>
      <c r="J30" s="26"/>
      <c r="K30" s="27">
        <f>IF(AND(H30= "",I30= ""), 0, ROUND(ROUND(J30, 2) * ROUND(IF(I30="",H30,I30),  0), 2))</f>
        <v>0</v>
      </c>
      <c r="L30" s="7"/>
      <c r="N30" s="28">
        <v>0.2</v>
      </c>
      <c r="R30" s="7">
        <v>3097</v>
      </c>
    </row>
    <row r="31" spans="1:18" hidden="1" x14ac:dyDescent="0.55000000000000004">
      <c r="A31" s="7" t="s">
        <v>47</v>
      </c>
    </row>
    <row r="32" spans="1:18" x14ac:dyDescent="0.55000000000000004">
      <c r="A32" s="7" t="s">
        <v>48</v>
      </c>
      <c r="B32" s="29"/>
      <c r="C32" s="29"/>
      <c r="D32" s="104" t="s">
        <v>68</v>
      </c>
      <c r="E32" s="104"/>
      <c r="F32" s="104"/>
      <c r="G32" s="104"/>
      <c r="H32" s="104"/>
      <c r="I32" s="104"/>
      <c r="J32" s="104"/>
      <c r="K32" s="29"/>
    </row>
    <row r="33" spans="1:18" hidden="1" x14ac:dyDescent="0.55000000000000004">
      <c r="A33" s="7" t="s">
        <v>50</v>
      </c>
    </row>
    <row r="34" spans="1:18" x14ac:dyDescent="0.55000000000000004">
      <c r="A34" s="7">
        <v>9</v>
      </c>
      <c r="B34" s="22" t="s">
        <v>69</v>
      </c>
      <c r="C34" s="22"/>
      <c r="D34" s="102" t="s">
        <v>70</v>
      </c>
      <c r="E34" s="103"/>
      <c r="F34" s="103"/>
      <c r="G34" s="24" t="s">
        <v>12</v>
      </c>
      <c r="H34" s="25">
        <v>1</v>
      </c>
      <c r="I34" s="25"/>
      <c r="J34" s="26"/>
      <c r="K34" s="27">
        <f>IF(AND(H34= "",I34= ""), 0, ROUND(ROUND(J34, 2) * ROUND(IF(I34="",H34,I34),  0), 2))</f>
        <v>0</v>
      </c>
      <c r="L34" s="7"/>
      <c r="N34" s="28">
        <v>0.2</v>
      </c>
      <c r="R34" s="7">
        <v>3097</v>
      </c>
    </row>
    <row r="35" spans="1:18" hidden="1" x14ac:dyDescent="0.55000000000000004">
      <c r="A35" s="7" t="s">
        <v>47</v>
      </c>
    </row>
    <row r="36" spans="1:18" x14ac:dyDescent="0.55000000000000004">
      <c r="A36" s="7" t="s">
        <v>48</v>
      </c>
      <c r="B36" s="29"/>
      <c r="C36" s="29"/>
      <c r="D36" s="104" t="s">
        <v>71</v>
      </c>
      <c r="E36" s="104"/>
      <c r="F36" s="104"/>
      <c r="G36" s="104"/>
      <c r="H36" s="104"/>
      <c r="I36" s="104"/>
      <c r="J36" s="104"/>
      <c r="K36" s="29"/>
    </row>
    <row r="37" spans="1:18" hidden="1" x14ac:dyDescent="0.55000000000000004">
      <c r="A37" s="7" t="s">
        <v>50</v>
      </c>
    </row>
    <row r="38" spans="1:18" hidden="1" x14ac:dyDescent="0.55000000000000004">
      <c r="A38" s="7" t="s">
        <v>57</v>
      </c>
    </row>
    <row r="39" spans="1:18" x14ac:dyDescent="0.55000000000000004">
      <c r="A39" s="7" t="s">
        <v>72</v>
      </c>
      <c r="B39" s="23"/>
      <c r="C39" s="23"/>
      <c r="D39" s="105"/>
      <c r="E39" s="105"/>
      <c r="F39" s="105"/>
      <c r="K39" s="23"/>
    </row>
    <row r="40" spans="1:18" x14ac:dyDescent="0.55000000000000004">
      <c r="B40" s="23"/>
      <c r="C40" s="23"/>
      <c r="D40" s="108" t="s">
        <v>42</v>
      </c>
      <c r="E40" s="109"/>
      <c r="F40" s="109"/>
      <c r="G40" s="106"/>
      <c r="H40" s="106"/>
      <c r="I40" s="106"/>
      <c r="J40" s="106"/>
      <c r="K40" s="107"/>
    </row>
    <row r="41" spans="1:18" x14ac:dyDescent="0.55000000000000004">
      <c r="B41" s="23"/>
      <c r="C41" s="23"/>
      <c r="D41" s="92"/>
      <c r="E41" s="53"/>
      <c r="F41" s="53"/>
      <c r="G41" s="53"/>
      <c r="H41" s="53"/>
      <c r="I41" s="53"/>
      <c r="J41" s="53"/>
      <c r="K41" s="91"/>
    </row>
    <row r="42" spans="1:18" x14ac:dyDescent="0.55000000000000004">
      <c r="B42" s="23"/>
      <c r="C42" s="23"/>
      <c r="D42" s="95" t="s">
        <v>73</v>
      </c>
      <c r="E42" s="96"/>
      <c r="F42" s="96"/>
      <c r="G42" s="93">
        <f>SUMIF(L7:L39, IF(L6="","",L6), K7:K39)</f>
        <v>0</v>
      </c>
      <c r="H42" s="93"/>
      <c r="I42" s="93"/>
      <c r="J42" s="93"/>
      <c r="K42" s="94"/>
    </row>
    <row r="43" spans="1:18" x14ac:dyDescent="0.55000000000000004">
      <c r="B43" s="23"/>
      <c r="C43" s="23"/>
      <c r="D43" s="95" t="s">
        <v>74</v>
      </c>
      <c r="E43" s="96"/>
      <c r="F43" s="96"/>
      <c r="G43" s="93">
        <f>ROUND(SUMIF(L7:L39, IF(L6="","",L6), K7:K39) * 0.2, 2)</f>
        <v>0</v>
      </c>
      <c r="H43" s="93"/>
      <c r="I43" s="93"/>
      <c r="J43" s="93"/>
      <c r="K43" s="94"/>
    </row>
    <row r="44" spans="1:18" x14ac:dyDescent="0.55000000000000004">
      <c r="B44" s="23"/>
      <c r="C44" s="23"/>
      <c r="D44" s="99" t="s">
        <v>75</v>
      </c>
      <c r="E44" s="100"/>
      <c r="F44" s="100"/>
      <c r="G44" s="97">
        <f>SUM(G42:G43)</f>
        <v>0</v>
      </c>
      <c r="H44" s="97"/>
      <c r="I44" s="97"/>
      <c r="J44" s="97"/>
      <c r="K44" s="98"/>
    </row>
    <row r="45" spans="1:18" ht="15.6" customHeight="1" x14ac:dyDescent="0.55000000000000004">
      <c r="A45" s="7">
        <v>3</v>
      </c>
      <c r="B45" s="17" t="s">
        <v>76</v>
      </c>
      <c r="C45" s="17"/>
      <c r="D45" s="110" t="s">
        <v>77</v>
      </c>
      <c r="E45" s="110"/>
      <c r="F45" s="110"/>
      <c r="G45" s="18"/>
      <c r="H45" s="18"/>
      <c r="I45" s="18"/>
      <c r="J45" s="18"/>
      <c r="K45" s="19"/>
      <c r="L45" s="7"/>
    </row>
    <row r="46" spans="1:18" x14ac:dyDescent="0.55000000000000004">
      <c r="A46" s="7">
        <v>9</v>
      </c>
      <c r="B46" s="22" t="s">
        <v>78</v>
      </c>
      <c r="C46" s="22"/>
      <c r="D46" s="102" t="s">
        <v>79</v>
      </c>
      <c r="E46" s="103"/>
      <c r="F46" s="103"/>
      <c r="G46" s="24" t="s">
        <v>12</v>
      </c>
      <c r="H46" s="25">
        <v>3</v>
      </c>
      <c r="I46" s="25"/>
      <c r="J46" s="26"/>
      <c r="K46" s="27">
        <f>IF(AND(H46= "",I46= ""), 0, ROUND(ROUND(J46, 2) * ROUND(IF(I46="",H46,I46),  0), 2))</f>
        <v>0</v>
      </c>
      <c r="L46" s="7"/>
      <c r="N46" s="28">
        <v>0.2</v>
      </c>
      <c r="R46" s="7">
        <v>3097</v>
      </c>
    </row>
    <row r="47" spans="1:18" hidden="1" x14ac:dyDescent="0.55000000000000004">
      <c r="A47" s="7" t="s">
        <v>47</v>
      </c>
    </row>
    <row r="48" spans="1:18" x14ac:dyDescent="0.55000000000000004">
      <c r="A48" s="7" t="s">
        <v>48</v>
      </c>
      <c r="B48" s="29"/>
      <c r="C48" s="29"/>
      <c r="D48" s="104" t="s">
        <v>80</v>
      </c>
      <c r="E48" s="104"/>
      <c r="F48" s="104"/>
      <c r="G48" s="104"/>
      <c r="H48" s="104"/>
      <c r="I48" s="104"/>
      <c r="J48" s="104"/>
      <c r="K48" s="29"/>
    </row>
    <row r="49" spans="1:18" hidden="1" x14ac:dyDescent="0.55000000000000004">
      <c r="A49" s="7" t="s">
        <v>50</v>
      </c>
    </row>
    <row r="50" spans="1:18" x14ac:dyDescent="0.55000000000000004">
      <c r="A50" s="7">
        <v>9</v>
      </c>
      <c r="B50" s="22" t="s">
        <v>81</v>
      </c>
      <c r="C50" s="22"/>
      <c r="D50" s="102" t="s">
        <v>82</v>
      </c>
      <c r="E50" s="103"/>
      <c r="F50" s="103"/>
      <c r="G50" s="24" t="s">
        <v>83</v>
      </c>
      <c r="H50" s="25">
        <v>1</v>
      </c>
      <c r="I50" s="25"/>
      <c r="J50" s="26"/>
      <c r="K50" s="27">
        <f>IF(AND(H50= "",I50= ""), 0, ROUND(ROUND(J50, 2) * ROUND(IF(I50="",H50,I50),  0), 2))</f>
        <v>0</v>
      </c>
      <c r="L50" s="7"/>
      <c r="N50" s="28">
        <v>0.2</v>
      </c>
      <c r="R50" s="7">
        <v>3097</v>
      </c>
    </row>
    <row r="51" spans="1:18" hidden="1" x14ac:dyDescent="0.55000000000000004">
      <c r="A51" s="7" t="s">
        <v>47</v>
      </c>
    </row>
    <row r="52" spans="1:18" x14ac:dyDescent="0.55000000000000004">
      <c r="A52" s="7" t="s">
        <v>48</v>
      </c>
      <c r="B52" s="29"/>
      <c r="C52" s="29"/>
      <c r="D52" s="104" t="s">
        <v>84</v>
      </c>
      <c r="E52" s="104"/>
      <c r="F52" s="104"/>
      <c r="G52" s="104"/>
      <c r="H52" s="104"/>
      <c r="I52" s="104"/>
      <c r="J52" s="104"/>
      <c r="K52" s="29"/>
    </row>
    <row r="53" spans="1:18" hidden="1" x14ac:dyDescent="0.55000000000000004">
      <c r="A53" s="7" t="s">
        <v>50</v>
      </c>
    </row>
    <row r="54" spans="1:18" x14ac:dyDescent="0.55000000000000004">
      <c r="A54" s="7">
        <v>9</v>
      </c>
      <c r="B54" s="22" t="s">
        <v>85</v>
      </c>
      <c r="C54" s="22"/>
      <c r="D54" s="102" t="s">
        <v>86</v>
      </c>
      <c r="E54" s="103"/>
      <c r="F54" s="103"/>
      <c r="G54" s="24" t="s">
        <v>83</v>
      </c>
      <c r="H54" s="25">
        <v>3</v>
      </c>
      <c r="I54" s="25"/>
      <c r="J54" s="26"/>
      <c r="K54" s="27">
        <f>IF(AND(H54= "",I54= ""), 0, ROUND(ROUND(J54, 2) * ROUND(IF(I54="",H54,I54),  0), 2))</f>
        <v>0</v>
      </c>
      <c r="L54" s="7"/>
      <c r="N54" s="28">
        <v>0.2</v>
      </c>
      <c r="R54" s="7">
        <v>3097</v>
      </c>
    </row>
    <row r="55" spans="1:18" hidden="1" x14ac:dyDescent="0.55000000000000004">
      <c r="A55" s="7" t="s">
        <v>47</v>
      </c>
    </row>
    <row r="56" spans="1:18" x14ac:dyDescent="0.55000000000000004">
      <c r="A56" s="7" t="s">
        <v>48</v>
      </c>
      <c r="B56" s="29"/>
      <c r="C56" s="29"/>
      <c r="D56" s="104" t="s">
        <v>87</v>
      </c>
      <c r="E56" s="104"/>
      <c r="F56" s="104"/>
      <c r="G56" s="104"/>
      <c r="H56" s="104"/>
      <c r="I56" s="104"/>
      <c r="J56" s="104"/>
      <c r="K56" s="29"/>
    </row>
    <row r="57" spans="1:18" hidden="1" x14ac:dyDescent="0.55000000000000004">
      <c r="A57" s="7" t="s">
        <v>50</v>
      </c>
    </row>
    <row r="58" spans="1:18" x14ac:dyDescent="0.55000000000000004">
      <c r="A58" s="7">
        <v>9</v>
      </c>
      <c r="B58" s="22" t="s">
        <v>88</v>
      </c>
      <c r="C58" s="22"/>
      <c r="D58" s="102" t="s">
        <v>89</v>
      </c>
      <c r="E58" s="103"/>
      <c r="F58" s="103"/>
      <c r="G58" s="24" t="s">
        <v>83</v>
      </c>
      <c r="H58" s="25">
        <v>1</v>
      </c>
      <c r="I58" s="25"/>
      <c r="J58" s="26"/>
      <c r="K58" s="27">
        <f>IF(AND(H58= "",I58= ""), 0, ROUND(ROUND(J58, 2) * ROUND(IF(I58="",H58,I58),  0), 2))</f>
        <v>0</v>
      </c>
      <c r="L58" s="7"/>
      <c r="N58" s="28">
        <v>0.2</v>
      </c>
      <c r="R58" s="7">
        <v>3097</v>
      </c>
    </row>
    <row r="59" spans="1:18" hidden="1" x14ac:dyDescent="0.55000000000000004">
      <c r="A59" s="7" t="s">
        <v>47</v>
      </c>
    </row>
    <row r="60" spans="1:18" x14ac:dyDescent="0.55000000000000004">
      <c r="A60" s="7" t="s">
        <v>48</v>
      </c>
      <c r="B60" s="29"/>
      <c r="C60" s="29"/>
      <c r="D60" s="104" t="s">
        <v>90</v>
      </c>
      <c r="E60" s="104"/>
      <c r="F60" s="104"/>
      <c r="G60" s="104"/>
      <c r="H60" s="104"/>
      <c r="I60" s="104"/>
      <c r="J60" s="104"/>
      <c r="K60" s="29"/>
    </row>
    <row r="61" spans="1:18" hidden="1" x14ac:dyDescent="0.55000000000000004">
      <c r="A61" s="7" t="s">
        <v>50</v>
      </c>
    </row>
    <row r="62" spans="1:18" x14ac:dyDescent="0.55000000000000004">
      <c r="A62" s="7">
        <v>9</v>
      </c>
      <c r="B62" s="22" t="s">
        <v>91</v>
      </c>
      <c r="C62" s="22"/>
      <c r="D62" s="102" t="s">
        <v>92</v>
      </c>
      <c r="E62" s="103"/>
      <c r="F62" s="103"/>
      <c r="G62" s="24" t="s">
        <v>83</v>
      </c>
      <c r="H62" s="25">
        <v>1</v>
      </c>
      <c r="I62" s="25"/>
      <c r="J62" s="26"/>
      <c r="K62" s="27">
        <f>IF(AND(H62= "",I62= ""), 0, ROUND(ROUND(J62, 2) * ROUND(IF(I62="",H62,I62),  0), 2))</f>
        <v>0</v>
      </c>
      <c r="L62" s="7"/>
      <c r="N62" s="28">
        <v>0.2</v>
      </c>
      <c r="R62" s="7">
        <v>3097</v>
      </c>
    </row>
    <row r="63" spans="1:18" hidden="1" x14ac:dyDescent="0.55000000000000004">
      <c r="A63" s="7" t="s">
        <v>47</v>
      </c>
    </row>
    <row r="64" spans="1:18" x14ac:dyDescent="0.55000000000000004">
      <c r="A64" s="7" t="s">
        <v>48</v>
      </c>
      <c r="B64" s="29"/>
      <c r="C64" s="29"/>
      <c r="D64" s="104" t="s">
        <v>93</v>
      </c>
      <c r="E64" s="104"/>
      <c r="F64" s="104"/>
      <c r="G64" s="104"/>
      <c r="H64" s="104"/>
      <c r="I64" s="104"/>
      <c r="J64" s="104"/>
      <c r="K64" s="29"/>
    </row>
    <row r="65" spans="1:18" hidden="1" x14ac:dyDescent="0.55000000000000004">
      <c r="A65" s="7" t="s">
        <v>50</v>
      </c>
    </row>
    <row r="66" spans="1:18" x14ac:dyDescent="0.55000000000000004">
      <c r="A66" s="7">
        <v>9</v>
      </c>
      <c r="B66" s="22" t="s">
        <v>94</v>
      </c>
      <c r="C66" s="22"/>
      <c r="D66" s="102" t="s">
        <v>95</v>
      </c>
      <c r="E66" s="103"/>
      <c r="F66" s="103"/>
      <c r="G66" s="24" t="s">
        <v>96</v>
      </c>
      <c r="H66" s="30">
        <v>50</v>
      </c>
      <c r="I66" s="30"/>
      <c r="J66" s="26"/>
      <c r="K66" s="27">
        <f>IF(AND(H66= "",I66= ""), 0, ROUND(ROUND(J66, 2) * ROUND(IF(I66="",H66,I66),  2), 2))</f>
        <v>0</v>
      </c>
      <c r="L66" s="7"/>
      <c r="N66" s="28">
        <v>0.2</v>
      </c>
      <c r="R66" s="7">
        <v>3097</v>
      </c>
    </row>
    <row r="67" spans="1:18" hidden="1" x14ac:dyDescent="0.55000000000000004">
      <c r="A67" s="7" t="s">
        <v>47</v>
      </c>
    </row>
    <row r="68" spans="1:18" x14ac:dyDescent="0.55000000000000004">
      <c r="A68" s="7" t="s">
        <v>48</v>
      </c>
      <c r="B68" s="29"/>
      <c r="C68" s="29"/>
      <c r="D68" s="104" t="s">
        <v>97</v>
      </c>
      <c r="E68" s="104"/>
      <c r="F68" s="104"/>
      <c r="G68" s="104"/>
      <c r="H68" s="104"/>
      <c r="I68" s="104"/>
      <c r="J68" s="104"/>
      <c r="K68" s="29"/>
    </row>
    <row r="69" spans="1:18" hidden="1" x14ac:dyDescent="0.55000000000000004">
      <c r="A69" s="7" t="s">
        <v>50</v>
      </c>
    </row>
    <row r="70" spans="1:18" x14ac:dyDescent="0.55000000000000004">
      <c r="A70" s="7">
        <v>9</v>
      </c>
      <c r="B70" s="22" t="s">
        <v>98</v>
      </c>
      <c r="C70" s="22"/>
      <c r="D70" s="102" t="s">
        <v>99</v>
      </c>
      <c r="E70" s="103"/>
      <c r="F70" s="103"/>
      <c r="G70" s="24" t="s">
        <v>96</v>
      </c>
      <c r="H70" s="30">
        <v>1.5</v>
      </c>
      <c r="I70" s="30"/>
      <c r="J70" s="26"/>
      <c r="K70" s="27">
        <f>IF(AND(H70= "",I70= ""), 0, ROUND(ROUND(J70, 2) * ROUND(IF(I70="",H70,I70),  2), 2))</f>
        <v>0</v>
      </c>
      <c r="L70" s="7"/>
      <c r="N70" s="28">
        <v>0.2</v>
      </c>
      <c r="R70" s="7">
        <v>3097</v>
      </c>
    </row>
    <row r="71" spans="1:18" hidden="1" x14ac:dyDescent="0.55000000000000004">
      <c r="A71" s="7" t="s">
        <v>47</v>
      </c>
    </row>
    <row r="72" spans="1:18" x14ac:dyDescent="0.55000000000000004">
      <c r="A72" s="7" t="s">
        <v>48</v>
      </c>
      <c r="B72" s="29"/>
      <c r="C72" s="29"/>
      <c r="D72" s="104" t="s">
        <v>100</v>
      </c>
      <c r="E72" s="104"/>
      <c r="F72" s="104"/>
      <c r="G72" s="104"/>
      <c r="H72" s="104"/>
      <c r="I72" s="104"/>
      <c r="J72" s="104"/>
      <c r="K72" s="29"/>
    </row>
    <row r="73" spans="1:18" hidden="1" x14ac:dyDescent="0.55000000000000004">
      <c r="A73" s="7" t="s">
        <v>50</v>
      </c>
    </row>
    <row r="74" spans="1:18" x14ac:dyDescent="0.55000000000000004">
      <c r="A74" s="7">
        <v>9</v>
      </c>
      <c r="B74" s="22" t="s">
        <v>101</v>
      </c>
      <c r="C74" s="22"/>
      <c r="D74" s="102" t="s">
        <v>102</v>
      </c>
      <c r="E74" s="103"/>
      <c r="F74" s="103"/>
      <c r="G74" s="24" t="s">
        <v>83</v>
      </c>
      <c r="H74" s="25">
        <v>6</v>
      </c>
      <c r="I74" s="25"/>
      <c r="J74" s="26"/>
      <c r="K74" s="27">
        <f>IF(AND(H74= "",I74= ""), 0, ROUND(ROUND(J74, 2) * ROUND(IF(I74="",H74,I74),  0), 2))</f>
        <v>0</v>
      </c>
      <c r="L74" s="7"/>
      <c r="N74" s="28">
        <v>0.2</v>
      </c>
      <c r="R74" s="7">
        <v>3097</v>
      </c>
    </row>
    <row r="75" spans="1:18" hidden="1" x14ac:dyDescent="0.55000000000000004">
      <c r="A75" s="7" t="s">
        <v>47</v>
      </c>
    </row>
    <row r="76" spans="1:18" x14ac:dyDescent="0.55000000000000004">
      <c r="A76" s="7" t="s">
        <v>48</v>
      </c>
      <c r="B76" s="29"/>
      <c r="C76" s="29"/>
      <c r="D76" s="104" t="s">
        <v>103</v>
      </c>
      <c r="E76" s="104"/>
      <c r="F76" s="104"/>
      <c r="G76" s="104"/>
      <c r="H76" s="104"/>
      <c r="I76" s="104"/>
      <c r="J76" s="104"/>
      <c r="K76" s="29"/>
    </row>
    <row r="77" spans="1:18" hidden="1" x14ac:dyDescent="0.55000000000000004">
      <c r="A77" s="7" t="s">
        <v>50</v>
      </c>
    </row>
    <row r="78" spans="1:18" x14ac:dyDescent="0.55000000000000004">
      <c r="A78" s="7">
        <v>9</v>
      </c>
      <c r="B78" s="22" t="s">
        <v>104</v>
      </c>
      <c r="C78" s="22"/>
      <c r="D78" s="102" t="s">
        <v>105</v>
      </c>
      <c r="E78" s="103"/>
      <c r="F78" s="103"/>
      <c r="G78" s="24" t="s">
        <v>12</v>
      </c>
      <c r="H78" s="25">
        <v>1</v>
      </c>
      <c r="I78" s="25"/>
      <c r="J78" s="26"/>
      <c r="K78" s="27">
        <f>IF(AND(H78= "",I78= ""), 0, ROUND(ROUND(J78, 2) * ROUND(IF(I78="",H78,I78),  0), 2))</f>
        <v>0</v>
      </c>
      <c r="L78" s="7"/>
      <c r="N78" s="28">
        <v>0.2</v>
      </c>
      <c r="R78" s="7">
        <v>3097</v>
      </c>
    </row>
    <row r="79" spans="1:18" hidden="1" x14ac:dyDescent="0.55000000000000004">
      <c r="A79" s="7" t="s">
        <v>47</v>
      </c>
    </row>
    <row r="80" spans="1:18" x14ac:dyDescent="0.55000000000000004">
      <c r="A80" s="7" t="s">
        <v>48</v>
      </c>
      <c r="B80" s="29"/>
      <c r="C80" s="29"/>
      <c r="D80" s="104" t="s">
        <v>106</v>
      </c>
      <c r="E80" s="104"/>
      <c r="F80" s="104"/>
      <c r="G80" s="104"/>
      <c r="H80" s="104"/>
      <c r="I80" s="104"/>
      <c r="J80" s="104"/>
      <c r="K80" s="29"/>
    </row>
    <row r="81" spans="1:18" hidden="1" x14ac:dyDescent="0.55000000000000004">
      <c r="A81" s="7" t="s">
        <v>50</v>
      </c>
    </row>
    <row r="82" spans="1:18" x14ac:dyDescent="0.55000000000000004">
      <c r="A82" s="7">
        <v>9</v>
      </c>
      <c r="B82" s="22" t="s">
        <v>107</v>
      </c>
      <c r="C82" s="22"/>
      <c r="D82" s="102" t="s">
        <v>108</v>
      </c>
      <c r="E82" s="103"/>
      <c r="F82" s="103"/>
      <c r="G82" s="24" t="s">
        <v>83</v>
      </c>
      <c r="H82" s="25">
        <v>2</v>
      </c>
      <c r="I82" s="25"/>
      <c r="J82" s="26"/>
      <c r="K82" s="27">
        <f>IF(AND(H82= "",I82= ""), 0, ROUND(ROUND(J82, 2) * ROUND(IF(I82="",H82,I82),  0), 2))</f>
        <v>0</v>
      </c>
      <c r="L82" s="7"/>
      <c r="N82" s="28">
        <v>0.2</v>
      </c>
      <c r="R82" s="7">
        <v>3097</v>
      </c>
    </row>
    <row r="83" spans="1:18" hidden="1" x14ac:dyDescent="0.55000000000000004">
      <c r="A83" s="7" t="s">
        <v>47</v>
      </c>
    </row>
    <row r="84" spans="1:18" x14ac:dyDescent="0.55000000000000004">
      <c r="A84" s="7" t="s">
        <v>48</v>
      </c>
      <c r="B84" s="29"/>
      <c r="C84" s="29"/>
      <c r="D84" s="104" t="s">
        <v>109</v>
      </c>
      <c r="E84" s="104"/>
      <c r="F84" s="104"/>
      <c r="G84" s="104"/>
      <c r="H84" s="104"/>
      <c r="I84" s="104"/>
      <c r="J84" s="104"/>
      <c r="K84" s="29"/>
    </row>
    <row r="85" spans="1:18" hidden="1" x14ac:dyDescent="0.55000000000000004">
      <c r="A85" s="7" t="s">
        <v>50</v>
      </c>
    </row>
    <row r="86" spans="1:18" x14ac:dyDescent="0.55000000000000004">
      <c r="A86" s="7">
        <v>9</v>
      </c>
      <c r="B86" s="22" t="s">
        <v>110</v>
      </c>
      <c r="C86" s="22"/>
      <c r="D86" s="102" t="s">
        <v>111</v>
      </c>
      <c r="E86" s="103"/>
      <c r="F86" s="103"/>
      <c r="G86" s="24" t="s">
        <v>12</v>
      </c>
      <c r="H86" s="25">
        <v>4</v>
      </c>
      <c r="I86" s="25"/>
      <c r="J86" s="26"/>
      <c r="K86" s="27">
        <f>IF(AND(H86= "",I86= ""), 0, ROUND(ROUND(J86, 2) * ROUND(IF(I86="",H86,I86),  0), 2))</f>
        <v>0</v>
      </c>
      <c r="L86" s="7"/>
      <c r="N86" s="28">
        <v>0.2</v>
      </c>
      <c r="R86" s="7">
        <v>3097</v>
      </c>
    </row>
    <row r="87" spans="1:18" hidden="1" x14ac:dyDescent="0.55000000000000004">
      <c r="A87" s="7" t="s">
        <v>47</v>
      </c>
    </row>
    <row r="88" spans="1:18" x14ac:dyDescent="0.55000000000000004">
      <c r="A88" s="7" t="s">
        <v>48</v>
      </c>
      <c r="B88" s="29"/>
      <c r="C88" s="29"/>
      <c r="D88" s="104" t="s">
        <v>112</v>
      </c>
      <c r="E88" s="104"/>
      <c r="F88" s="104"/>
      <c r="G88" s="104"/>
      <c r="H88" s="104"/>
      <c r="I88" s="104"/>
      <c r="J88" s="104"/>
      <c r="K88" s="29"/>
    </row>
    <row r="89" spans="1:18" hidden="1" x14ac:dyDescent="0.55000000000000004">
      <c r="A89" s="7" t="s">
        <v>50</v>
      </c>
    </row>
    <row r="90" spans="1:18" x14ac:dyDescent="0.55000000000000004">
      <c r="A90" s="7" t="s">
        <v>72</v>
      </c>
      <c r="B90" s="23"/>
      <c r="C90" s="23"/>
      <c r="D90" s="105"/>
      <c r="E90" s="105"/>
      <c r="F90" s="105"/>
      <c r="K90" s="23"/>
    </row>
    <row r="91" spans="1:18" x14ac:dyDescent="0.55000000000000004">
      <c r="B91" s="23"/>
      <c r="C91" s="23"/>
      <c r="D91" s="108" t="s">
        <v>77</v>
      </c>
      <c r="E91" s="109"/>
      <c r="F91" s="109"/>
      <c r="G91" s="106"/>
      <c r="H91" s="106"/>
      <c r="I91" s="106"/>
      <c r="J91" s="106"/>
      <c r="K91" s="107"/>
    </row>
    <row r="92" spans="1:18" x14ac:dyDescent="0.55000000000000004">
      <c r="B92" s="23"/>
      <c r="C92" s="23"/>
      <c r="D92" s="92"/>
      <c r="E92" s="53"/>
      <c r="F92" s="53"/>
      <c r="G92" s="53"/>
      <c r="H92" s="53"/>
      <c r="I92" s="53"/>
      <c r="J92" s="53"/>
      <c r="K92" s="91"/>
    </row>
    <row r="93" spans="1:18" x14ac:dyDescent="0.55000000000000004">
      <c r="B93" s="23"/>
      <c r="C93" s="23"/>
      <c r="D93" s="95" t="s">
        <v>73</v>
      </c>
      <c r="E93" s="96"/>
      <c r="F93" s="96"/>
      <c r="G93" s="93">
        <f>SUMIF(L46:L90, IF(L45="","",L45), K46:K90)</f>
        <v>0</v>
      </c>
      <c r="H93" s="93"/>
      <c r="I93" s="93"/>
      <c r="J93" s="93"/>
      <c r="K93" s="94"/>
    </row>
    <row r="94" spans="1:18" x14ac:dyDescent="0.55000000000000004">
      <c r="B94" s="23"/>
      <c r="C94" s="23"/>
      <c r="D94" s="95" t="s">
        <v>74</v>
      </c>
      <c r="E94" s="96"/>
      <c r="F94" s="96"/>
      <c r="G94" s="93">
        <f>ROUND(SUMIF(L46:L90, IF(L45="","",L45), K46:K90) * 0.2, 2)</f>
        <v>0</v>
      </c>
      <c r="H94" s="93"/>
      <c r="I94" s="93"/>
      <c r="J94" s="93"/>
      <c r="K94" s="94"/>
    </row>
    <row r="95" spans="1:18" x14ac:dyDescent="0.55000000000000004">
      <c r="B95" s="23"/>
      <c r="C95" s="23"/>
      <c r="D95" s="99" t="s">
        <v>75</v>
      </c>
      <c r="E95" s="100"/>
      <c r="F95" s="100"/>
      <c r="G95" s="97">
        <f>SUM(G93:G94)</f>
        <v>0</v>
      </c>
      <c r="H95" s="97"/>
      <c r="I95" s="97"/>
      <c r="J95" s="97"/>
      <c r="K95" s="98"/>
    </row>
    <row r="96" spans="1:18" ht="15.6" customHeight="1" x14ac:dyDescent="0.55000000000000004">
      <c r="A96" s="7">
        <v>3</v>
      </c>
      <c r="B96" s="17" t="s">
        <v>113</v>
      </c>
      <c r="C96" s="17"/>
      <c r="D96" s="110" t="s">
        <v>114</v>
      </c>
      <c r="E96" s="110"/>
      <c r="F96" s="110"/>
      <c r="G96" s="18"/>
      <c r="H96" s="18"/>
      <c r="I96" s="18"/>
      <c r="J96" s="18"/>
      <c r="K96" s="19"/>
      <c r="L96" s="7"/>
    </row>
    <row r="97" spans="1:18" x14ac:dyDescent="0.55000000000000004">
      <c r="A97" s="7">
        <v>4</v>
      </c>
      <c r="B97" s="17" t="s">
        <v>115</v>
      </c>
      <c r="C97" s="17"/>
      <c r="D97" s="111" t="s">
        <v>116</v>
      </c>
      <c r="E97" s="111"/>
      <c r="F97" s="111"/>
      <c r="G97" s="20"/>
      <c r="H97" s="20"/>
      <c r="I97" s="20"/>
      <c r="J97" s="20"/>
      <c r="K97" s="21"/>
      <c r="L97" s="7"/>
    </row>
    <row r="98" spans="1:18" x14ac:dyDescent="0.55000000000000004">
      <c r="A98" s="7">
        <v>9</v>
      </c>
      <c r="B98" s="22" t="s">
        <v>117</v>
      </c>
      <c r="C98" s="22"/>
      <c r="D98" s="102" t="s">
        <v>118</v>
      </c>
      <c r="E98" s="103"/>
      <c r="F98" s="103"/>
      <c r="G98" s="24" t="s">
        <v>11</v>
      </c>
      <c r="H98" s="30">
        <v>15</v>
      </c>
      <c r="I98" s="30"/>
      <c r="J98" s="26"/>
      <c r="K98" s="27">
        <f>IF(AND(H98= "",I98= ""), 0, ROUND(ROUND(J98, 2) * ROUND(IF(I98="",H98,I98),  2), 2))</f>
        <v>0</v>
      </c>
      <c r="L98" s="7"/>
      <c r="N98" s="28">
        <v>0.2</v>
      </c>
      <c r="R98" s="7">
        <v>3097</v>
      </c>
    </row>
    <row r="99" spans="1:18" hidden="1" x14ac:dyDescent="0.55000000000000004">
      <c r="A99" s="7" t="s">
        <v>47</v>
      </c>
    </row>
    <row r="100" spans="1:18" x14ac:dyDescent="0.55000000000000004">
      <c r="A100" s="7" t="s">
        <v>48</v>
      </c>
      <c r="B100" s="29"/>
      <c r="C100" s="29"/>
      <c r="D100" s="104" t="s">
        <v>119</v>
      </c>
      <c r="E100" s="104"/>
      <c r="F100" s="104"/>
      <c r="G100" s="104"/>
      <c r="H100" s="104"/>
      <c r="I100" s="104"/>
      <c r="J100" s="104"/>
      <c r="K100" s="29"/>
    </row>
    <row r="101" spans="1:18" hidden="1" x14ac:dyDescent="0.55000000000000004">
      <c r="A101" s="7" t="s">
        <v>50</v>
      </c>
    </row>
    <row r="102" spans="1:18" x14ac:dyDescent="0.55000000000000004">
      <c r="A102" s="7">
        <v>9</v>
      </c>
      <c r="B102" s="22" t="s">
        <v>120</v>
      </c>
      <c r="C102" s="22"/>
      <c r="D102" s="102" t="s">
        <v>121</v>
      </c>
      <c r="E102" s="103"/>
      <c r="F102" s="103"/>
      <c r="G102" s="24" t="s">
        <v>11</v>
      </c>
      <c r="H102" s="30">
        <v>10</v>
      </c>
      <c r="I102" s="30"/>
      <c r="J102" s="26"/>
      <c r="K102" s="27">
        <f>IF(AND(H102= "",I102= ""), 0, ROUND(ROUND(J102, 2) * ROUND(IF(I102="",H102,I102),  2), 2))</f>
        <v>0</v>
      </c>
      <c r="L102" s="7"/>
      <c r="N102" s="28">
        <v>0.2</v>
      </c>
      <c r="R102" s="7">
        <v>3097</v>
      </c>
    </row>
    <row r="103" spans="1:18" hidden="1" x14ac:dyDescent="0.55000000000000004">
      <c r="A103" s="7" t="s">
        <v>47</v>
      </c>
    </row>
    <row r="104" spans="1:18" x14ac:dyDescent="0.55000000000000004">
      <c r="A104" s="7" t="s">
        <v>48</v>
      </c>
      <c r="B104" s="29"/>
      <c r="C104" s="29"/>
      <c r="D104" s="104" t="s">
        <v>122</v>
      </c>
      <c r="E104" s="104"/>
      <c r="F104" s="104"/>
      <c r="G104" s="104"/>
      <c r="H104" s="104"/>
      <c r="I104" s="104"/>
      <c r="J104" s="104"/>
      <c r="K104" s="29"/>
    </row>
    <row r="105" spans="1:18" hidden="1" x14ac:dyDescent="0.55000000000000004">
      <c r="A105" s="7" t="s">
        <v>50</v>
      </c>
    </row>
    <row r="106" spans="1:18" x14ac:dyDescent="0.55000000000000004">
      <c r="A106" s="7">
        <v>9</v>
      </c>
      <c r="B106" s="22" t="s">
        <v>123</v>
      </c>
      <c r="C106" s="22"/>
      <c r="D106" s="102" t="s">
        <v>124</v>
      </c>
      <c r="E106" s="103"/>
      <c r="F106" s="103"/>
      <c r="G106" s="24" t="s">
        <v>11</v>
      </c>
      <c r="H106" s="30">
        <v>100</v>
      </c>
      <c r="I106" s="30"/>
      <c r="J106" s="26"/>
      <c r="K106" s="27">
        <f>IF(AND(H106= "",I106= ""), 0, ROUND(ROUND(J106, 2) * ROUND(IF(I106="",H106,I106),  2), 2))</f>
        <v>0</v>
      </c>
      <c r="L106" s="7" t="s">
        <v>125</v>
      </c>
      <c r="M106" s="7">
        <v>1168</v>
      </c>
      <c r="N106" s="28">
        <v>0.2</v>
      </c>
      <c r="R106" s="7">
        <v>3097</v>
      </c>
    </row>
    <row r="107" spans="1:18" hidden="1" x14ac:dyDescent="0.55000000000000004">
      <c r="A107" s="7" t="s">
        <v>47</v>
      </c>
    </row>
    <row r="108" spans="1:18" x14ac:dyDescent="0.55000000000000004">
      <c r="A108" s="7" t="s">
        <v>48</v>
      </c>
      <c r="B108" s="29"/>
      <c r="C108" s="29"/>
      <c r="D108" s="104" t="s">
        <v>126</v>
      </c>
      <c r="E108" s="104"/>
      <c r="F108" s="104"/>
      <c r="G108" s="104"/>
      <c r="H108" s="104"/>
      <c r="I108" s="104"/>
      <c r="J108" s="104"/>
      <c r="K108" s="29"/>
    </row>
    <row r="109" spans="1:18" hidden="1" x14ac:dyDescent="0.55000000000000004">
      <c r="A109" s="7" t="s">
        <v>50</v>
      </c>
    </row>
    <row r="110" spans="1:18" x14ac:dyDescent="0.55000000000000004">
      <c r="A110" s="7">
        <v>9</v>
      </c>
      <c r="B110" s="22" t="s">
        <v>127</v>
      </c>
      <c r="C110" s="22"/>
      <c r="D110" s="102" t="s">
        <v>128</v>
      </c>
      <c r="E110" s="103"/>
      <c r="F110" s="103"/>
      <c r="G110" s="24" t="s">
        <v>11</v>
      </c>
      <c r="H110" s="30">
        <v>100</v>
      </c>
      <c r="I110" s="30"/>
      <c r="J110" s="26"/>
      <c r="K110" s="27">
        <f>IF(AND(H110= "",I110= ""), 0, ROUND(ROUND(J110, 2) * ROUND(IF(I110="",H110,I110),  2), 2))</f>
        <v>0</v>
      </c>
      <c r="L110" s="7"/>
      <c r="N110" s="28">
        <v>0.2</v>
      </c>
      <c r="R110" s="7">
        <v>3097</v>
      </c>
    </row>
    <row r="111" spans="1:18" hidden="1" x14ac:dyDescent="0.55000000000000004">
      <c r="A111" s="7" t="s">
        <v>47</v>
      </c>
    </row>
    <row r="112" spans="1:18" x14ac:dyDescent="0.55000000000000004">
      <c r="A112" s="7" t="s">
        <v>48</v>
      </c>
      <c r="B112" s="29"/>
      <c r="C112" s="29"/>
      <c r="D112" s="104" t="s">
        <v>129</v>
      </c>
      <c r="E112" s="104"/>
      <c r="F112" s="104"/>
      <c r="G112" s="104"/>
      <c r="H112" s="104"/>
      <c r="I112" s="104"/>
      <c r="J112" s="104"/>
      <c r="K112" s="29"/>
    </row>
    <row r="113" spans="1:18" hidden="1" x14ac:dyDescent="0.55000000000000004">
      <c r="A113" s="7" t="s">
        <v>50</v>
      </c>
    </row>
    <row r="114" spans="1:18" hidden="1" x14ac:dyDescent="0.55000000000000004">
      <c r="A114" s="7" t="s">
        <v>57</v>
      </c>
    </row>
    <row r="115" spans="1:18" x14ac:dyDescent="0.55000000000000004">
      <c r="A115" s="7">
        <v>4</v>
      </c>
      <c r="B115" s="17" t="s">
        <v>130</v>
      </c>
      <c r="C115" s="17"/>
      <c r="D115" s="111" t="s">
        <v>131</v>
      </c>
      <c r="E115" s="111"/>
      <c r="F115" s="111"/>
      <c r="G115" s="20"/>
      <c r="H115" s="20"/>
      <c r="I115" s="20"/>
      <c r="J115" s="20"/>
      <c r="K115" s="21"/>
      <c r="L115" s="7"/>
    </row>
    <row r="116" spans="1:18" x14ac:dyDescent="0.55000000000000004">
      <c r="A116" s="7">
        <v>9</v>
      </c>
      <c r="B116" s="22" t="s">
        <v>132</v>
      </c>
      <c r="C116" s="22"/>
      <c r="D116" s="102" t="s">
        <v>133</v>
      </c>
      <c r="E116" s="103"/>
      <c r="F116" s="103"/>
      <c r="G116" s="24" t="s">
        <v>11</v>
      </c>
      <c r="H116" s="30">
        <v>40</v>
      </c>
      <c r="I116" s="30"/>
      <c r="J116" s="26"/>
      <c r="K116" s="27">
        <f>IF(AND(H116= "",I116= ""), 0, ROUND(ROUND(J116, 2) * ROUND(IF(I116="",H116,I116),  2), 2))</f>
        <v>0</v>
      </c>
      <c r="L116" s="7"/>
      <c r="N116" s="28">
        <v>0.2</v>
      </c>
      <c r="R116" s="7">
        <v>3097</v>
      </c>
    </row>
    <row r="117" spans="1:18" hidden="1" x14ac:dyDescent="0.55000000000000004">
      <c r="A117" s="7" t="s">
        <v>47</v>
      </c>
    </row>
    <row r="118" spans="1:18" x14ac:dyDescent="0.55000000000000004">
      <c r="A118" s="7" t="s">
        <v>48</v>
      </c>
      <c r="B118" s="29"/>
      <c r="C118" s="29"/>
      <c r="D118" s="104" t="s">
        <v>134</v>
      </c>
      <c r="E118" s="104"/>
      <c r="F118" s="104"/>
      <c r="G118" s="104"/>
      <c r="H118" s="104"/>
      <c r="I118" s="104"/>
      <c r="J118" s="104"/>
      <c r="K118" s="29"/>
    </row>
    <row r="119" spans="1:18" hidden="1" x14ac:dyDescent="0.55000000000000004">
      <c r="A119" s="7" t="s">
        <v>50</v>
      </c>
    </row>
    <row r="120" spans="1:18" x14ac:dyDescent="0.55000000000000004">
      <c r="A120" s="7">
        <v>9</v>
      </c>
      <c r="B120" s="22" t="s">
        <v>135</v>
      </c>
      <c r="C120" s="22"/>
      <c r="D120" s="102" t="s">
        <v>136</v>
      </c>
      <c r="E120" s="103"/>
      <c r="F120" s="103"/>
      <c r="G120" s="24" t="s">
        <v>11</v>
      </c>
      <c r="H120" s="30">
        <v>60</v>
      </c>
      <c r="I120" s="30"/>
      <c r="J120" s="26"/>
      <c r="K120" s="27">
        <f>IF(AND(H120= "",I120= ""), 0, ROUND(ROUND(J120, 2) * ROUND(IF(I120="",H120,I120),  2), 2))</f>
        <v>0</v>
      </c>
      <c r="L120" s="7"/>
      <c r="N120" s="28">
        <v>0.2</v>
      </c>
      <c r="R120" s="7">
        <v>3097</v>
      </c>
    </row>
    <row r="121" spans="1:18" hidden="1" x14ac:dyDescent="0.55000000000000004">
      <c r="A121" s="7" t="s">
        <v>47</v>
      </c>
    </row>
    <row r="122" spans="1:18" x14ac:dyDescent="0.55000000000000004">
      <c r="A122" s="7" t="s">
        <v>48</v>
      </c>
      <c r="B122" s="29"/>
      <c r="C122" s="29"/>
      <c r="D122" s="104" t="s">
        <v>137</v>
      </c>
      <c r="E122" s="104"/>
      <c r="F122" s="104"/>
      <c r="G122" s="104"/>
      <c r="H122" s="104"/>
      <c r="I122" s="104"/>
      <c r="J122" s="104"/>
      <c r="K122" s="29"/>
    </row>
    <row r="123" spans="1:18" hidden="1" x14ac:dyDescent="0.55000000000000004">
      <c r="A123" s="7" t="s">
        <v>50</v>
      </c>
    </row>
    <row r="124" spans="1:18" x14ac:dyDescent="0.55000000000000004">
      <c r="A124" s="7">
        <v>9</v>
      </c>
      <c r="B124" s="22" t="s">
        <v>138</v>
      </c>
      <c r="C124" s="22"/>
      <c r="D124" s="102" t="s">
        <v>139</v>
      </c>
      <c r="E124" s="103"/>
      <c r="F124" s="103"/>
      <c r="G124" s="24" t="s">
        <v>11</v>
      </c>
      <c r="H124" s="30">
        <v>100</v>
      </c>
      <c r="I124" s="30"/>
      <c r="J124" s="26"/>
      <c r="K124" s="27">
        <f>IF(AND(H124= "",I124= ""), 0, ROUND(ROUND(J124, 2) * ROUND(IF(I124="",H124,I124),  2), 2))</f>
        <v>0</v>
      </c>
      <c r="L124" s="7" t="s">
        <v>125</v>
      </c>
      <c r="M124" s="7">
        <v>1283</v>
      </c>
      <c r="N124" s="28">
        <v>0.2</v>
      </c>
      <c r="R124" s="7">
        <v>3097</v>
      </c>
    </row>
    <row r="125" spans="1:18" hidden="1" x14ac:dyDescent="0.55000000000000004">
      <c r="A125" s="7" t="s">
        <v>47</v>
      </c>
    </row>
    <row r="126" spans="1:18" x14ac:dyDescent="0.55000000000000004">
      <c r="A126" s="7" t="s">
        <v>48</v>
      </c>
      <c r="B126" s="29"/>
      <c r="C126" s="29"/>
      <c r="D126" s="104" t="s">
        <v>140</v>
      </c>
      <c r="E126" s="104"/>
      <c r="F126" s="104"/>
      <c r="G126" s="104"/>
      <c r="H126" s="104"/>
      <c r="I126" s="104"/>
      <c r="J126" s="104"/>
      <c r="K126" s="29"/>
    </row>
    <row r="127" spans="1:18" hidden="1" x14ac:dyDescent="0.55000000000000004">
      <c r="A127" s="7" t="s">
        <v>50</v>
      </c>
    </row>
    <row r="128" spans="1:18" x14ac:dyDescent="0.55000000000000004">
      <c r="A128" s="7">
        <v>9</v>
      </c>
      <c r="B128" s="22" t="s">
        <v>141</v>
      </c>
      <c r="C128" s="22"/>
      <c r="D128" s="102" t="s">
        <v>142</v>
      </c>
      <c r="E128" s="103"/>
      <c r="F128" s="103"/>
      <c r="G128" s="24" t="s">
        <v>12</v>
      </c>
      <c r="H128" s="25">
        <v>3</v>
      </c>
      <c r="I128" s="25"/>
      <c r="J128" s="26"/>
      <c r="K128" s="27">
        <f>IF(AND(H128= "",I128= ""), 0, ROUND(ROUND(J128, 2) * ROUND(IF(I128="",H128,I128),  0), 2))</f>
        <v>0</v>
      </c>
      <c r="L128" s="7"/>
      <c r="N128" s="28">
        <v>0.2</v>
      </c>
      <c r="R128" s="7">
        <v>3097</v>
      </c>
    </row>
    <row r="129" spans="1:18" hidden="1" x14ac:dyDescent="0.55000000000000004">
      <c r="A129" s="7" t="s">
        <v>47</v>
      </c>
    </row>
    <row r="130" spans="1:18" x14ac:dyDescent="0.55000000000000004">
      <c r="A130" s="7" t="s">
        <v>48</v>
      </c>
      <c r="B130" s="29"/>
      <c r="C130" s="29"/>
      <c r="D130" s="104" t="s">
        <v>143</v>
      </c>
      <c r="E130" s="104"/>
      <c r="F130" s="104"/>
      <c r="G130" s="104"/>
      <c r="H130" s="104"/>
      <c r="I130" s="104"/>
      <c r="J130" s="104"/>
      <c r="K130" s="29"/>
    </row>
    <row r="131" spans="1:18" hidden="1" x14ac:dyDescent="0.55000000000000004">
      <c r="A131" s="7" t="s">
        <v>50</v>
      </c>
    </row>
    <row r="132" spans="1:18" x14ac:dyDescent="0.55000000000000004">
      <c r="A132" s="7">
        <v>9</v>
      </c>
      <c r="B132" s="22" t="s">
        <v>144</v>
      </c>
      <c r="C132" s="22"/>
      <c r="D132" s="102" t="s">
        <v>145</v>
      </c>
      <c r="E132" s="103"/>
      <c r="F132" s="103"/>
      <c r="G132" s="24" t="s">
        <v>12</v>
      </c>
      <c r="H132" s="25">
        <v>1</v>
      </c>
      <c r="I132" s="25"/>
      <c r="J132" s="26"/>
      <c r="K132" s="27">
        <f>IF(AND(H132= "",I132= ""), 0, ROUND(ROUND(J132, 2) * ROUND(IF(I132="",H132,I132),  0), 2))</f>
        <v>0</v>
      </c>
      <c r="L132" s="7"/>
      <c r="N132" s="28">
        <v>0.2</v>
      </c>
      <c r="R132" s="7">
        <v>3097</v>
      </c>
    </row>
    <row r="133" spans="1:18" hidden="1" x14ac:dyDescent="0.55000000000000004">
      <c r="A133" s="7" t="s">
        <v>47</v>
      </c>
    </row>
    <row r="134" spans="1:18" x14ac:dyDescent="0.55000000000000004">
      <c r="A134" s="7" t="s">
        <v>48</v>
      </c>
      <c r="B134" s="29"/>
      <c r="C134" s="29"/>
      <c r="D134" s="104" t="s">
        <v>146</v>
      </c>
      <c r="E134" s="104"/>
      <c r="F134" s="104"/>
      <c r="G134" s="104"/>
      <c r="H134" s="104"/>
      <c r="I134" s="104"/>
      <c r="J134" s="104"/>
      <c r="K134" s="29"/>
    </row>
    <row r="135" spans="1:18" hidden="1" x14ac:dyDescent="0.55000000000000004">
      <c r="A135" s="7" t="s">
        <v>50</v>
      </c>
    </row>
    <row r="136" spans="1:18" hidden="1" x14ac:dyDescent="0.55000000000000004">
      <c r="A136" s="7" t="s">
        <v>57</v>
      </c>
    </row>
    <row r="137" spans="1:18" x14ac:dyDescent="0.55000000000000004">
      <c r="A137" s="7" t="s">
        <v>72</v>
      </c>
      <c r="B137" s="23"/>
      <c r="C137" s="23"/>
      <c r="D137" s="105"/>
      <c r="E137" s="105"/>
      <c r="F137" s="105"/>
      <c r="K137" s="23"/>
    </row>
    <row r="138" spans="1:18" x14ac:dyDescent="0.55000000000000004">
      <c r="B138" s="23"/>
      <c r="C138" s="23"/>
      <c r="D138" s="108" t="s">
        <v>114</v>
      </c>
      <c r="E138" s="109"/>
      <c r="F138" s="109"/>
      <c r="G138" s="106"/>
      <c r="H138" s="106"/>
      <c r="I138" s="106"/>
      <c r="J138" s="106"/>
      <c r="K138" s="107"/>
    </row>
    <row r="139" spans="1:18" x14ac:dyDescent="0.55000000000000004">
      <c r="B139" s="23"/>
      <c r="C139" s="23"/>
      <c r="D139" s="92"/>
      <c r="E139" s="53"/>
      <c r="F139" s="53"/>
      <c r="G139" s="53"/>
      <c r="H139" s="53"/>
      <c r="I139" s="53"/>
      <c r="J139" s="53"/>
      <c r="K139" s="91"/>
    </row>
    <row r="140" spans="1:18" x14ac:dyDescent="0.55000000000000004">
      <c r="B140" s="23"/>
      <c r="C140" s="23"/>
      <c r="D140" s="95" t="s">
        <v>73</v>
      </c>
      <c r="E140" s="96"/>
      <c r="F140" s="96"/>
      <c r="G140" s="93">
        <f>SUMIF(L97:L137, IF(L96="","",L96), K97:K137)</f>
        <v>0</v>
      </c>
      <c r="H140" s="93"/>
      <c r="I140" s="93"/>
      <c r="J140" s="93"/>
      <c r="K140" s="94"/>
    </row>
    <row r="141" spans="1:18" x14ac:dyDescent="0.55000000000000004">
      <c r="B141" s="23"/>
      <c r="C141" s="23"/>
      <c r="D141" s="95" t="s">
        <v>74</v>
      </c>
      <c r="E141" s="96"/>
      <c r="F141" s="96"/>
      <c r="G141" s="93">
        <f>ROUND(SUMIF(L97:L137, IF(L96="","",L96), K97:K137) * 0.2, 2)</f>
        <v>0</v>
      </c>
      <c r="H141" s="93"/>
      <c r="I141" s="93"/>
      <c r="J141" s="93"/>
      <c r="K141" s="94"/>
    </row>
    <row r="142" spans="1:18" x14ac:dyDescent="0.55000000000000004">
      <c r="B142" s="23"/>
      <c r="C142" s="23"/>
      <c r="D142" s="99" t="s">
        <v>75</v>
      </c>
      <c r="E142" s="100"/>
      <c r="F142" s="100"/>
      <c r="G142" s="97">
        <f>SUM(G140:G141)</f>
        <v>0</v>
      </c>
      <c r="H142" s="97"/>
      <c r="I142" s="97"/>
      <c r="J142" s="97"/>
      <c r="K142" s="98"/>
    </row>
    <row r="143" spans="1:18" ht="15.6" customHeight="1" x14ac:dyDescent="0.55000000000000004">
      <c r="A143" s="7">
        <v>3</v>
      </c>
      <c r="B143" s="17" t="s">
        <v>147</v>
      </c>
      <c r="C143" s="17"/>
      <c r="D143" s="110" t="s">
        <v>148</v>
      </c>
      <c r="E143" s="110"/>
      <c r="F143" s="110"/>
      <c r="G143" s="18"/>
      <c r="H143" s="18"/>
      <c r="I143" s="18"/>
      <c r="J143" s="18"/>
      <c r="K143" s="19"/>
      <c r="L143" s="7"/>
    </row>
    <row r="144" spans="1:18" x14ac:dyDescent="0.55000000000000004">
      <c r="A144" s="7">
        <v>4</v>
      </c>
      <c r="B144" s="17" t="s">
        <v>149</v>
      </c>
      <c r="C144" s="17"/>
      <c r="D144" s="111" t="s">
        <v>150</v>
      </c>
      <c r="E144" s="111"/>
      <c r="F144" s="111"/>
      <c r="G144" s="20"/>
      <c r="H144" s="20"/>
      <c r="I144" s="20"/>
      <c r="J144" s="20"/>
      <c r="K144" s="21"/>
      <c r="L144" s="7"/>
    </row>
    <row r="145" spans="1:18" x14ac:dyDescent="0.55000000000000004">
      <c r="A145" s="7">
        <v>9</v>
      </c>
      <c r="B145" s="22" t="s">
        <v>151</v>
      </c>
      <c r="C145" s="22"/>
      <c r="D145" s="102" t="s">
        <v>152</v>
      </c>
      <c r="E145" s="103"/>
      <c r="F145" s="103"/>
      <c r="G145" s="24" t="s">
        <v>11</v>
      </c>
      <c r="H145" s="30">
        <v>7</v>
      </c>
      <c r="I145" s="30"/>
      <c r="J145" s="26"/>
      <c r="K145" s="27">
        <f>IF(AND(H145= "",I145= ""), 0, ROUND(ROUND(J145, 2) * ROUND(IF(I145="",H145,I145),  2), 2))</f>
        <v>0</v>
      </c>
      <c r="L145" s="7"/>
      <c r="N145" s="28">
        <v>0.2</v>
      </c>
      <c r="R145" s="7">
        <v>3097</v>
      </c>
    </row>
    <row r="146" spans="1:18" hidden="1" x14ac:dyDescent="0.55000000000000004">
      <c r="A146" s="7" t="s">
        <v>47</v>
      </c>
    </row>
    <row r="147" spans="1:18" x14ac:dyDescent="0.55000000000000004">
      <c r="A147" s="7" t="s">
        <v>48</v>
      </c>
      <c r="B147" s="29"/>
      <c r="C147" s="29"/>
      <c r="D147" s="104" t="s">
        <v>153</v>
      </c>
      <c r="E147" s="104"/>
      <c r="F147" s="104"/>
      <c r="G147" s="104"/>
      <c r="H147" s="104"/>
      <c r="I147" s="104"/>
      <c r="J147" s="104"/>
      <c r="K147" s="29"/>
    </row>
    <row r="148" spans="1:18" hidden="1" x14ac:dyDescent="0.55000000000000004">
      <c r="A148" s="7" t="s">
        <v>50</v>
      </c>
    </row>
    <row r="149" spans="1:18" hidden="1" x14ac:dyDescent="0.55000000000000004">
      <c r="A149" s="7" t="s">
        <v>57</v>
      </c>
    </row>
    <row r="150" spans="1:18" x14ac:dyDescent="0.55000000000000004">
      <c r="A150" s="7">
        <v>4</v>
      </c>
      <c r="B150" s="17" t="s">
        <v>154</v>
      </c>
      <c r="C150" s="17"/>
      <c r="D150" s="111" t="s">
        <v>155</v>
      </c>
      <c r="E150" s="111"/>
      <c r="F150" s="111"/>
      <c r="G150" s="20"/>
      <c r="H150" s="20"/>
      <c r="I150" s="20"/>
      <c r="J150" s="20"/>
      <c r="K150" s="21"/>
      <c r="L150" s="7"/>
    </row>
    <row r="151" spans="1:18" x14ac:dyDescent="0.55000000000000004">
      <c r="A151" s="7">
        <v>9</v>
      </c>
      <c r="B151" s="22" t="s">
        <v>156</v>
      </c>
      <c r="C151" s="22"/>
      <c r="D151" s="102" t="s">
        <v>157</v>
      </c>
      <c r="E151" s="103"/>
      <c r="F151" s="103"/>
      <c r="G151" s="24" t="s">
        <v>11</v>
      </c>
      <c r="H151" s="30">
        <v>30</v>
      </c>
      <c r="I151" s="30"/>
      <c r="J151" s="26"/>
      <c r="K151" s="27">
        <f>IF(AND(H151= "",I151= ""), 0, ROUND(ROUND(J151, 2) * ROUND(IF(I151="",H151,I151),  2), 2))</f>
        <v>0</v>
      </c>
      <c r="L151" s="7"/>
      <c r="N151" s="28">
        <v>0.2</v>
      </c>
      <c r="R151" s="7">
        <v>3097</v>
      </c>
    </row>
    <row r="152" spans="1:18" hidden="1" x14ac:dyDescent="0.55000000000000004">
      <c r="A152" s="7" t="s">
        <v>47</v>
      </c>
    </row>
    <row r="153" spans="1:18" x14ac:dyDescent="0.55000000000000004">
      <c r="A153" s="7" t="s">
        <v>48</v>
      </c>
      <c r="B153" s="29"/>
      <c r="C153" s="29"/>
      <c r="D153" s="104" t="s">
        <v>158</v>
      </c>
      <c r="E153" s="104"/>
      <c r="F153" s="104"/>
      <c r="G153" s="104"/>
      <c r="H153" s="104"/>
      <c r="I153" s="104"/>
      <c r="J153" s="104"/>
      <c r="K153" s="29"/>
    </row>
    <row r="154" spans="1:18" hidden="1" x14ac:dyDescent="0.55000000000000004">
      <c r="A154" s="7" t="s">
        <v>50</v>
      </c>
    </row>
    <row r="155" spans="1:18" hidden="1" x14ac:dyDescent="0.55000000000000004">
      <c r="A155" s="7" t="s">
        <v>57</v>
      </c>
    </row>
    <row r="156" spans="1:18" x14ac:dyDescent="0.55000000000000004">
      <c r="A156" s="7" t="s">
        <v>72</v>
      </c>
      <c r="B156" s="23"/>
      <c r="C156" s="23"/>
      <c r="D156" s="105"/>
      <c r="E156" s="105"/>
      <c r="F156" s="105"/>
      <c r="K156" s="23"/>
    </row>
    <row r="157" spans="1:18" x14ac:dyDescent="0.55000000000000004">
      <c r="B157" s="23"/>
      <c r="C157" s="23"/>
      <c r="D157" s="108" t="s">
        <v>148</v>
      </c>
      <c r="E157" s="109"/>
      <c r="F157" s="109"/>
      <c r="G157" s="106"/>
      <c r="H157" s="106"/>
      <c r="I157" s="106"/>
      <c r="J157" s="106"/>
      <c r="K157" s="107"/>
    </row>
    <row r="158" spans="1:18" x14ac:dyDescent="0.55000000000000004">
      <c r="B158" s="23"/>
      <c r="C158" s="23"/>
      <c r="D158" s="92"/>
      <c r="E158" s="53"/>
      <c r="F158" s="53"/>
      <c r="G158" s="53"/>
      <c r="H158" s="53"/>
      <c r="I158" s="53"/>
      <c r="J158" s="53"/>
      <c r="K158" s="91"/>
    </row>
    <row r="159" spans="1:18" x14ac:dyDescent="0.55000000000000004">
      <c r="B159" s="23"/>
      <c r="C159" s="23"/>
      <c r="D159" s="95" t="s">
        <v>73</v>
      </c>
      <c r="E159" s="96"/>
      <c r="F159" s="96"/>
      <c r="G159" s="93">
        <f>SUMIF(L144:L156, IF(L143="","",L143), K144:K156)</f>
        <v>0</v>
      </c>
      <c r="H159" s="93"/>
      <c r="I159" s="93"/>
      <c r="J159" s="93"/>
      <c r="K159" s="94"/>
    </row>
    <row r="160" spans="1:18" x14ac:dyDescent="0.55000000000000004">
      <c r="B160" s="23"/>
      <c r="C160" s="23"/>
      <c r="D160" s="95" t="s">
        <v>74</v>
      </c>
      <c r="E160" s="96"/>
      <c r="F160" s="96"/>
      <c r="G160" s="93">
        <f>ROUND(SUMIF(L144:L156, IF(L143="","",L143), K144:K156) * 0.2, 2)</f>
        <v>0</v>
      </c>
      <c r="H160" s="93"/>
      <c r="I160" s="93"/>
      <c r="J160" s="93"/>
      <c r="K160" s="94"/>
    </row>
    <row r="161" spans="1:18" x14ac:dyDescent="0.55000000000000004">
      <c r="B161" s="23"/>
      <c r="C161" s="23"/>
      <c r="D161" s="99" t="s">
        <v>75</v>
      </c>
      <c r="E161" s="100"/>
      <c r="F161" s="100"/>
      <c r="G161" s="97">
        <f>SUM(G159:G160)</f>
        <v>0</v>
      </c>
      <c r="H161" s="97"/>
      <c r="I161" s="97"/>
      <c r="J161" s="97"/>
      <c r="K161" s="98"/>
    </row>
    <row r="162" spans="1:18" ht="15.6" customHeight="1" x14ac:dyDescent="0.55000000000000004">
      <c r="A162" s="7">
        <v>3</v>
      </c>
      <c r="B162" s="17" t="s">
        <v>159</v>
      </c>
      <c r="C162" s="17"/>
      <c r="D162" s="110" t="s">
        <v>160</v>
      </c>
      <c r="E162" s="110"/>
      <c r="F162" s="110"/>
      <c r="G162" s="18"/>
      <c r="H162" s="18"/>
      <c r="I162" s="18"/>
      <c r="J162" s="18"/>
      <c r="K162" s="19"/>
      <c r="L162" s="7"/>
    </row>
    <row r="163" spans="1:18" x14ac:dyDescent="0.55000000000000004">
      <c r="A163" s="7">
        <v>9</v>
      </c>
      <c r="B163" s="22" t="s">
        <v>161</v>
      </c>
      <c r="C163" s="22"/>
      <c r="D163" s="102" t="s">
        <v>162</v>
      </c>
      <c r="E163" s="103"/>
      <c r="F163" s="103"/>
      <c r="G163" s="24" t="s">
        <v>12</v>
      </c>
      <c r="H163" s="25">
        <v>11</v>
      </c>
      <c r="I163" s="25"/>
      <c r="J163" s="26"/>
      <c r="K163" s="27">
        <f>IF(AND(H163= "",I163= ""), 0, ROUND(ROUND(J163, 2) * ROUND(IF(I163="",H163,I163),  0), 2))</f>
        <v>0</v>
      </c>
      <c r="L163" s="7"/>
      <c r="N163" s="28">
        <v>0.2</v>
      </c>
      <c r="R163" s="7">
        <v>3097</v>
      </c>
    </row>
    <row r="164" spans="1:18" hidden="1" x14ac:dyDescent="0.55000000000000004">
      <c r="A164" s="7" t="s">
        <v>47</v>
      </c>
    </row>
    <row r="165" spans="1:18" x14ac:dyDescent="0.55000000000000004">
      <c r="A165" s="7" t="s">
        <v>48</v>
      </c>
      <c r="B165" s="29"/>
      <c r="C165" s="29"/>
      <c r="D165" s="104" t="s">
        <v>163</v>
      </c>
      <c r="E165" s="104"/>
      <c r="F165" s="104"/>
      <c r="G165" s="104"/>
      <c r="H165" s="104"/>
      <c r="I165" s="104"/>
      <c r="J165" s="104"/>
      <c r="K165" s="29"/>
    </row>
    <row r="166" spans="1:18" hidden="1" x14ac:dyDescent="0.55000000000000004">
      <c r="A166" s="7" t="s">
        <v>50</v>
      </c>
    </row>
    <row r="167" spans="1:18" x14ac:dyDescent="0.55000000000000004">
      <c r="A167" s="7">
        <v>9</v>
      </c>
      <c r="B167" s="22" t="s">
        <v>164</v>
      </c>
      <c r="C167" s="22"/>
      <c r="D167" s="102" t="s">
        <v>165</v>
      </c>
      <c r="E167" s="103"/>
      <c r="F167" s="103"/>
      <c r="G167" s="24" t="s">
        <v>12</v>
      </c>
      <c r="H167" s="25">
        <v>15</v>
      </c>
      <c r="I167" s="25"/>
      <c r="J167" s="26"/>
      <c r="K167" s="27">
        <f>IF(AND(H167= "",I167= ""), 0, ROUND(ROUND(J167, 2) * ROUND(IF(I167="",H167,I167),  0), 2))</f>
        <v>0</v>
      </c>
      <c r="L167" s="7"/>
      <c r="N167" s="28">
        <v>0.2</v>
      </c>
      <c r="R167" s="7">
        <v>3097</v>
      </c>
    </row>
    <row r="168" spans="1:18" hidden="1" x14ac:dyDescent="0.55000000000000004">
      <c r="A168" s="7" t="s">
        <v>47</v>
      </c>
    </row>
    <row r="169" spans="1:18" x14ac:dyDescent="0.55000000000000004">
      <c r="A169" s="7" t="s">
        <v>48</v>
      </c>
      <c r="B169" s="29"/>
      <c r="C169" s="29"/>
      <c r="D169" s="104" t="s">
        <v>166</v>
      </c>
      <c r="E169" s="104"/>
      <c r="F169" s="104"/>
      <c r="G169" s="104"/>
      <c r="H169" s="104"/>
      <c r="I169" s="104"/>
      <c r="J169" s="104"/>
      <c r="K169" s="29"/>
    </row>
    <row r="170" spans="1:18" hidden="1" x14ac:dyDescent="0.55000000000000004">
      <c r="A170" s="7" t="s">
        <v>50</v>
      </c>
    </row>
    <row r="171" spans="1:18" x14ac:dyDescent="0.55000000000000004">
      <c r="A171" s="7">
        <v>9</v>
      </c>
      <c r="B171" s="22" t="s">
        <v>167</v>
      </c>
      <c r="C171" s="22"/>
      <c r="D171" s="102" t="s">
        <v>168</v>
      </c>
      <c r="E171" s="103"/>
      <c r="F171" s="103"/>
      <c r="G171" s="24" t="s">
        <v>96</v>
      </c>
      <c r="H171" s="30">
        <v>200</v>
      </c>
      <c r="I171" s="30"/>
      <c r="J171" s="26"/>
      <c r="K171" s="27">
        <f>IF(AND(H171= "",I171= ""), 0, ROUND(ROUND(J171, 2) * ROUND(IF(I171="",H171,I171),  2), 2))</f>
        <v>0</v>
      </c>
      <c r="L171" s="7"/>
      <c r="N171" s="28">
        <v>0.2</v>
      </c>
      <c r="R171" s="7">
        <v>3097</v>
      </c>
    </row>
    <row r="172" spans="1:18" hidden="1" x14ac:dyDescent="0.55000000000000004">
      <c r="A172" s="7" t="s">
        <v>47</v>
      </c>
    </row>
    <row r="173" spans="1:18" x14ac:dyDescent="0.55000000000000004">
      <c r="A173" s="7" t="s">
        <v>48</v>
      </c>
      <c r="B173" s="29"/>
      <c r="C173" s="29"/>
      <c r="D173" s="104" t="s">
        <v>169</v>
      </c>
      <c r="E173" s="104"/>
      <c r="F173" s="104"/>
      <c r="G173" s="104"/>
      <c r="H173" s="104"/>
      <c r="I173" s="104"/>
      <c r="J173" s="104"/>
      <c r="K173" s="29"/>
    </row>
    <row r="174" spans="1:18" hidden="1" x14ac:dyDescent="0.55000000000000004">
      <c r="A174" s="7" t="s">
        <v>50</v>
      </c>
    </row>
    <row r="175" spans="1:18" ht="20.399999999999999" customHeight="1" x14ac:dyDescent="0.55000000000000004">
      <c r="A175" s="7">
        <v>9</v>
      </c>
      <c r="B175" s="22" t="s">
        <v>170</v>
      </c>
      <c r="C175" s="22"/>
      <c r="D175" s="102" t="s">
        <v>171</v>
      </c>
      <c r="E175" s="103"/>
      <c r="F175" s="103"/>
      <c r="G175" s="24" t="s">
        <v>96</v>
      </c>
      <c r="H175" s="30">
        <v>35</v>
      </c>
      <c r="I175" s="30"/>
      <c r="J175" s="26"/>
      <c r="K175" s="27">
        <f>IF(AND(H175= "",I175= ""), 0, ROUND(ROUND(J175, 2) * ROUND(IF(I175="",H175,I175),  2), 2))</f>
        <v>0</v>
      </c>
      <c r="L175" s="7"/>
      <c r="N175" s="28">
        <v>0.2</v>
      </c>
      <c r="R175" s="7">
        <v>3097</v>
      </c>
    </row>
    <row r="176" spans="1:18" hidden="1" x14ac:dyDescent="0.55000000000000004">
      <c r="A176" s="7" t="s">
        <v>47</v>
      </c>
    </row>
    <row r="177" spans="1:18" x14ac:dyDescent="0.55000000000000004">
      <c r="A177" s="7" t="s">
        <v>48</v>
      </c>
      <c r="B177" s="29"/>
      <c r="C177" s="29"/>
      <c r="D177" s="104" t="s">
        <v>172</v>
      </c>
      <c r="E177" s="104"/>
      <c r="F177" s="104"/>
      <c r="G177" s="104"/>
      <c r="H177" s="104"/>
      <c r="I177" s="104"/>
      <c r="J177" s="104"/>
      <c r="K177" s="29"/>
    </row>
    <row r="178" spans="1:18" hidden="1" x14ac:dyDescent="0.55000000000000004">
      <c r="A178" s="7" t="s">
        <v>50</v>
      </c>
    </row>
    <row r="179" spans="1:18" x14ac:dyDescent="0.55000000000000004">
      <c r="A179" s="7">
        <v>9</v>
      </c>
      <c r="B179" s="22" t="s">
        <v>173</v>
      </c>
      <c r="C179" s="22"/>
      <c r="D179" s="102" t="s">
        <v>174</v>
      </c>
      <c r="E179" s="103"/>
      <c r="F179" s="103"/>
      <c r="G179" s="24" t="s">
        <v>12</v>
      </c>
      <c r="H179" s="25">
        <v>10</v>
      </c>
      <c r="I179" s="25"/>
      <c r="J179" s="26"/>
      <c r="K179" s="27">
        <f>IF(AND(H179= "",I179= ""), 0, ROUND(ROUND(J179, 2) * ROUND(IF(I179="",H179,I179),  0), 2))</f>
        <v>0</v>
      </c>
      <c r="L179" s="7"/>
      <c r="N179" s="28">
        <v>0.2</v>
      </c>
      <c r="R179" s="7">
        <v>3097</v>
      </c>
    </row>
    <row r="180" spans="1:18" hidden="1" x14ac:dyDescent="0.55000000000000004">
      <c r="A180" s="7" t="s">
        <v>47</v>
      </c>
    </row>
    <row r="181" spans="1:18" x14ac:dyDescent="0.55000000000000004">
      <c r="A181" s="7" t="s">
        <v>48</v>
      </c>
      <c r="B181" s="29"/>
      <c r="C181" s="29"/>
      <c r="D181" s="104" t="s">
        <v>175</v>
      </c>
      <c r="E181" s="104"/>
      <c r="F181" s="104"/>
      <c r="G181" s="104"/>
      <c r="H181" s="104"/>
      <c r="I181" s="104"/>
      <c r="J181" s="104"/>
      <c r="K181" s="29"/>
    </row>
    <row r="182" spans="1:18" hidden="1" x14ac:dyDescent="0.55000000000000004">
      <c r="A182" s="7" t="s">
        <v>50</v>
      </c>
    </row>
    <row r="183" spans="1:18" x14ac:dyDescent="0.55000000000000004">
      <c r="A183" s="7" t="s">
        <v>72</v>
      </c>
      <c r="B183" s="23"/>
      <c r="C183" s="23"/>
      <c r="D183" s="105"/>
      <c r="E183" s="105"/>
      <c r="F183" s="105"/>
      <c r="K183" s="23"/>
    </row>
    <row r="184" spans="1:18" x14ac:dyDescent="0.55000000000000004">
      <c r="B184" s="23"/>
      <c r="C184" s="23"/>
      <c r="D184" s="108" t="s">
        <v>160</v>
      </c>
      <c r="E184" s="109"/>
      <c r="F184" s="109"/>
      <c r="G184" s="106"/>
      <c r="H184" s="106"/>
      <c r="I184" s="106"/>
      <c r="J184" s="106"/>
      <c r="K184" s="107"/>
    </row>
    <row r="185" spans="1:18" x14ac:dyDescent="0.55000000000000004">
      <c r="B185" s="23"/>
      <c r="C185" s="23"/>
      <c r="D185" s="92"/>
      <c r="E185" s="53"/>
      <c r="F185" s="53"/>
      <c r="G185" s="53"/>
      <c r="H185" s="53"/>
      <c r="I185" s="53"/>
      <c r="J185" s="53"/>
      <c r="K185" s="91"/>
    </row>
    <row r="186" spans="1:18" x14ac:dyDescent="0.55000000000000004">
      <c r="B186" s="23"/>
      <c r="C186" s="23"/>
      <c r="D186" s="95" t="s">
        <v>73</v>
      </c>
      <c r="E186" s="96"/>
      <c r="F186" s="96"/>
      <c r="G186" s="93">
        <f>SUMIF(L163:L183, IF(L162="","",L162), K163:K183)</f>
        <v>0</v>
      </c>
      <c r="H186" s="93"/>
      <c r="I186" s="93"/>
      <c r="J186" s="93"/>
      <c r="K186" s="94"/>
    </row>
    <row r="187" spans="1:18" x14ac:dyDescent="0.55000000000000004">
      <c r="B187" s="23"/>
      <c r="C187" s="23"/>
      <c r="D187" s="95" t="s">
        <v>74</v>
      </c>
      <c r="E187" s="96"/>
      <c r="F187" s="96"/>
      <c r="G187" s="93">
        <f>ROUND(SUMIF(L163:L183, IF(L162="","",L162), K163:K183) * 0.2, 2)</f>
        <v>0</v>
      </c>
      <c r="H187" s="93"/>
      <c r="I187" s="93"/>
      <c r="J187" s="93"/>
      <c r="K187" s="94"/>
    </row>
    <row r="188" spans="1:18" x14ac:dyDescent="0.55000000000000004">
      <c r="B188" s="23"/>
      <c r="C188" s="23"/>
      <c r="D188" s="99" t="s">
        <v>75</v>
      </c>
      <c r="E188" s="100"/>
      <c r="F188" s="100"/>
      <c r="G188" s="97">
        <f>SUM(G186:G187)</f>
        <v>0</v>
      </c>
      <c r="H188" s="97"/>
      <c r="I188" s="97"/>
      <c r="J188" s="97"/>
      <c r="K188" s="98"/>
    </row>
    <row r="189" spans="1:18" ht="31.2" customHeight="1" x14ac:dyDescent="0.55000000000000004">
      <c r="B189" s="3"/>
      <c r="C189" s="3"/>
      <c r="D189" s="101" t="s">
        <v>176</v>
      </c>
      <c r="E189" s="101"/>
      <c r="F189" s="101"/>
      <c r="G189" s="101"/>
      <c r="H189" s="101"/>
      <c r="I189" s="101"/>
      <c r="J189" s="101"/>
      <c r="K189" s="101"/>
    </row>
    <row r="191" spans="1:18" x14ac:dyDescent="0.55000000000000004">
      <c r="D191" s="90" t="s">
        <v>177</v>
      </c>
      <c r="E191" s="90"/>
      <c r="F191" s="90"/>
      <c r="G191" s="90"/>
      <c r="H191" s="90"/>
      <c r="I191" s="90"/>
      <c r="J191" s="90"/>
      <c r="K191" s="90"/>
    </row>
    <row r="192" spans="1:18" x14ac:dyDescent="0.55000000000000004">
      <c r="D192" s="79" t="s">
        <v>178</v>
      </c>
      <c r="E192" s="80"/>
      <c r="F192" s="80"/>
      <c r="G192" s="78">
        <f>SUMIF(L8:L34, "", K8:K34)</f>
        <v>0</v>
      </c>
      <c r="H192" s="78"/>
      <c r="I192" s="78"/>
      <c r="J192" s="78"/>
      <c r="K192" s="78"/>
    </row>
    <row r="193" spans="1:11" x14ac:dyDescent="0.55000000000000004">
      <c r="D193" s="77" t="s">
        <v>179</v>
      </c>
      <c r="E193" s="70"/>
      <c r="F193" s="70"/>
      <c r="G193" s="75">
        <f>SUMIF(L8:L16, "", K8:K16)</f>
        <v>0</v>
      </c>
      <c r="H193" s="76"/>
      <c r="I193" s="76"/>
      <c r="J193" s="76"/>
      <c r="K193" s="76"/>
    </row>
    <row r="194" spans="1:11" x14ac:dyDescent="0.55000000000000004">
      <c r="D194" s="77" t="s">
        <v>180</v>
      </c>
      <c r="E194" s="70"/>
      <c r="F194" s="70"/>
      <c r="G194" s="75">
        <f>SUMIF(L22:L34, "", K22:K34)</f>
        <v>0</v>
      </c>
      <c r="H194" s="76"/>
      <c r="I194" s="76"/>
      <c r="J194" s="76"/>
      <c r="K194" s="76"/>
    </row>
    <row r="195" spans="1:11" x14ac:dyDescent="0.55000000000000004">
      <c r="D195" s="79" t="s">
        <v>181</v>
      </c>
      <c r="E195" s="80"/>
      <c r="F195" s="80"/>
      <c r="G195" s="78">
        <f>SUMIF(L46:L86, "", K46:K86)</f>
        <v>0</v>
      </c>
      <c r="H195" s="78"/>
      <c r="I195" s="78"/>
      <c r="J195" s="78"/>
      <c r="K195" s="78"/>
    </row>
    <row r="196" spans="1:11" x14ac:dyDescent="0.55000000000000004">
      <c r="D196" s="79" t="s">
        <v>182</v>
      </c>
      <c r="E196" s="80"/>
      <c r="F196" s="80"/>
      <c r="G196" s="78">
        <f>SUMIF(L98:L132, "", K98:K132)</f>
        <v>0</v>
      </c>
      <c r="H196" s="78"/>
      <c r="I196" s="78"/>
      <c r="J196" s="78"/>
      <c r="K196" s="78"/>
    </row>
    <row r="197" spans="1:11" x14ac:dyDescent="0.55000000000000004">
      <c r="D197" s="77" t="s">
        <v>183</v>
      </c>
      <c r="E197" s="70"/>
      <c r="F197" s="70"/>
      <c r="G197" s="75">
        <f>SUMIF(L98:L110, "", K98:K110)</f>
        <v>0</v>
      </c>
      <c r="H197" s="76"/>
      <c r="I197" s="76"/>
      <c r="J197" s="76"/>
      <c r="K197" s="76"/>
    </row>
    <row r="198" spans="1:11" x14ac:dyDescent="0.55000000000000004">
      <c r="D198" s="77" t="s">
        <v>184</v>
      </c>
      <c r="E198" s="70"/>
      <c r="F198" s="70"/>
      <c r="G198" s="75">
        <f>SUMIF(L116:L132, "", K116:K132)</f>
        <v>0</v>
      </c>
      <c r="H198" s="76"/>
      <c r="I198" s="76"/>
      <c r="J198" s="76"/>
      <c r="K198" s="76"/>
    </row>
    <row r="199" spans="1:11" x14ac:dyDescent="0.55000000000000004">
      <c r="D199" s="79" t="s">
        <v>185</v>
      </c>
      <c r="E199" s="80"/>
      <c r="F199" s="80"/>
      <c r="G199" s="78">
        <f>SUMIF(L145:L151, "", K145:K151)</f>
        <v>0</v>
      </c>
      <c r="H199" s="78"/>
      <c r="I199" s="78"/>
      <c r="J199" s="78"/>
      <c r="K199" s="78"/>
    </row>
    <row r="200" spans="1:11" x14ac:dyDescent="0.55000000000000004">
      <c r="D200" s="77" t="s">
        <v>186</v>
      </c>
      <c r="E200" s="70"/>
      <c r="F200" s="70"/>
      <c r="G200" s="75">
        <f>SUMIF(L145:L145, "", K145:K145)</f>
        <v>0</v>
      </c>
      <c r="H200" s="76"/>
      <c r="I200" s="76"/>
      <c r="J200" s="76"/>
      <c r="K200" s="76"/>
    </row>
    <row r="201" spans="1:11" x14ac:dyDescent="0.55000000000000004">
      <c r="D201" s="77" t="s">
        <v>187</v>
      </c>
      <c r="E201" s="70"/>
      <c r="F201" s="70"/>
      <c r="G201" s="75">
        <f>SUMIF(L151:L151, "", K151:K151)</f>
        <v>0</v>
      </c>
      <c r="H201" s="76"/>
      <c r="I201" s="76"/>
      <c r="J201" s="76"/>
      <c r="K201" s="76"/>
    </row>
    <row r="202" spans="1:11" x14ac:dyDescent="0.55000000000000004">
      <c r="D202" s="79" t="s">
        <v>188</v>
      </c>
      <c r="E202" s="80"/>
      <c r="F202" s="80"/>
      <c r="G202" s="78">
        <f>SUMIF(L163:L179, "", K163:K179)</f>
        <v>0</v>
      </c>
      <c r="H202" s="78"/>
      <c r="I202" s="78"/>
      <c r="J202" s="78"/>
      <c r="K202" s="78"/>
    </row>
    <row r="203" spans="1:11" x14ac:dyDescent="0.55000000000000004">
      <c r="D203" s="81" t="s">
        <v>189</v>
      </c>
      <c r="E203" s="82"/>
      <c r="F203" s="82"/>
      <c r="G203" s="32"/>
      <c r="H203" s="32"/>
      <c r="I203" s="32"/>
      <c r="J203" s="32"/>
      <c r="K203" s="33"/>
    </row>
    <row r="204" spans="1:11" x14ac:dyDescent="0.55000000000000004">
      <c r="D204" s="83"/>
      <c r="E204" s="84"/>
      <c r="F204" s="84"/>
      <c r="G204" s="84"/>
      <c r="H204" s="84"/>
      <c r="I204" s="84"/>
      <c r="J204" s="84"/>
      <c r="K204" s="85"/>
    </row>
    <row r="205" spans="1:11" x14ac:dyDescent="0.55000000000000004">
      <c r="A205" s="34"/>
      <c r="D205" s="86" t="s">
        <v>73</v>
      </c>
      <c r="E205" s="53"/>
      <c r="F205" s="53"/>
      <c r="G205" s="87">
        <f>SUMIF(L5:L189, IF(L4="","",L4), K5:K189)</f>
        <v>0</v>
      </c>
      <c r="H205" s="88"/>
      <c r="I205" s="88"/>
      <c r="J205" s="88"/>
      <c r="K205" s="89"/>
    </row>
    <row r="206" spans="1:11" x14ac:dyDescent="0.55000000000000004">
      <c r="A206" s="34"/>
      <c r="D206" s="86" t="s">
        <v>74</v>
      </c>
      <c r="E206" s="53"/>
      <c r="F206" s="53"/>
      <c r="G206" s="87">
        <f>ROUND(SUMIF(L5:L189, IF(L4="","",L4), K5:K189) * 0.2, 2)</f>
        <v>0</v>
      </c>
      <c r="H206" s="88"/>
      <c r="I206" s="88"/>
      <c r="J206" s="88"/>
      <c r="K206" s="89"/>
    </row>
    <row r="207" spans="1:11" x14ac:dyDescent="0.55000000000000004">
      <c r="D207" s="65" t="s">
        <v>75</v>
      </c>
      <c r="E207" s="66"/>
      <c r="F207" s="66"/>
      <c r="G207" s="67">
        <f>SUM(G205:G206)</f>
        <v>0</v>
      </c>
      <c r="H207" s="68"/>
      <c r="I207" s="68"/>
      <c r="J207" s="68"/>
      <c r="K207" s="69"/>
    </row>
    <row r="208" spans="1:11" x14ac:dyDescent="0.55000000000000004">
      <c r="D208" s="70"/>
      <c r="E208" s="53"/>
      <c r="F208" s="53"/>
      <c r="G208" s="53"/>
      <c r="H208" s="53"/>
      <c r="I208" s="53"/>
      <c r="J208" s="53"/>
      <c r="K208" s="53"/>
    </row>
    <row r="209" spans="4:11" x14ac:dyDescent="0.55000000000000004">
      <c r="D209" s="71" t="s">
        <v>190</v>
      </c>
      <c r="E209" s="71"/>
      <c r="F209" s="71"/>
      <c r="G209" s="71"/>
      <c r="H209" s="71"/>
      <c r="I209" s="71"/>
      <c r="J209" s="71"/>
      <c r="K209" s="71"/>
    </row>
    <row r="210" spans="4:11" x14ac:dyDescent="0.55000000000000004">
      <c r="D210" s="72" t="str">
        <f>IF(Paramètres!AA2&lt;&gt;"",Paramètres!AA2,"")</f>
        <v xml:space="preserve">Zéro euro </v>
      </c>
      <c r="E210" s="72"/>
      <c r="F210" s="72"/>
      <c r="G210" s="72"/>
      <c r="H210" s="72"/>
      <c r="I210" s="72"/>
      <c r="J210" s="72"/>
      <c r="K210" s="72"/>
    </row>
    <row r="211" spans="4:11" x14ac:dyDescent="0.55000000000000004">
      <c r="D211" s="72"/>
      <c r="E211" s="72"/>
      <c r="F211" s="72"/>
      <c r="G211" s="72"/>
      <c r="H211" s="72"/>
      <c r="I211" s="72"/>
      <c r="J211" s="72"/>
      <c r="K211" s="72"/>
    </row>
    <row r="212" spans="4:11" ht="56.7" customHeight="1" x14ac:dyDescent="0.55000000000000004">
      <c r="G212" s="73" t="s">
        <v>191</v>
      </c>
      <c r="H212" s="73"/>
      <c r="I212" s="73"/>
      <c r="J212" s="73"/>
      <c r="K212" s="73"/>
    </row>
    <row r="214" spans="4:11" ht="85.05" customHeight="1" x14ac:dyDescent="0.55000000000000004">
      <c r="D214" s="74" t="s">
        <v>192</v>
      </c>
      <c r="E214" s="74"/>
      <c r="G214" s="74" t="s">
        <v>193</v>
      </c>
      <c r="H214" s="74"/>
      <c r="I214" s="74"/>
      <c r="J214" s="74"/>
      <c r="K214" s="74"/>
    </row>
    <row r="215" spans="4:11" x14ac:dyDescent="0.55000000000000004">
      <c r="D215" s="64" t="s">
        <v>194</v>
      </c>
      <c r="E215" s="64"/>
      <c r="F215" s="64"/>
      <c r="G215" s="64"/>
      <c r="H215" s="64"/>
      <c r="I215" s="64"/>
      <c r="J215" s="64"/>
      <c r="K215" s="64"/>
    </row>
  </sheetData>
  <sheetProtection password="E95E" sheet="1" objects="1" selectLockedCells="1"/>
  <mergeCells count="176">
    <mergeCell ref="D3:F3"/>
    <mergeCell ref="D4:F4"/>
    <mergeCell ref="D6:F6"/>
    <mergeCell ref="D7:F7"/>
    <mergeCell ref="D8:F8"/>
    <mergeCell ref="D10:J10"/>
    <mergeCell ref="D12:F12"/>
    <mergeCell ref="D14:J14"/>
    <mergeCell ref="D16:F16"/>
    <mergeCell ref="D18:J18"/>
    <mergeCell ref="D21:F21"/>
    <mergeCell ref="D22:F22"/>
    <mergeCell ref="D24:J24"/>
    <mergeCell ref="D26:F26"/>
    <mergeCell ref="D28:J28"/>
    <mergeCell ref="D30:F30"/>
    <mergeCell ref="D32:J32"/>
    <mergeCell ref="D34:F34"/>
    <mergeCell ref="D36:J36"/>
    <mergeCell ref="D39:F39"/>
    <mergeCell ref="G40:K40"/>
    <mergeCell ref="D40:F40"/>
    <mergeCell ref="G41:K41"/>
    <mergeCell ref="D41:F41"/>
    <mergeCell ref="G42:K42"/>
    <mergeCell ref="D42:F42"/>
    <mergeCell ref="G43:K43"/>
    <mergeCell ref="D43:F43"/>
    <mergeCell ref="G44:K44"/>
    <mergeCell ref="D44:F44"/>
    <mergeCell ref="D45:F45"/>
    <mergeCell ref="D46:F46"/>
    <mergeCell ref="D48:J48"/>
    <mergeCell ref="D50:F50"/>
    <mergeCell ref="D52:J52"/>
    <mergeCell ref="D54:F54"/>
    <mergeCell ref="D56:J56"/>
    <mergeCell ref="D58:F58"/>
    <mergeCell ref="D60:J60"/>
    <mergeCell ref="D62:F62"/>
    <mergeCell ref="D64:J64"/>
    <mergeCell ref="D66:F66"/>
    <mergeCell ref="D68:J68"/>
    <mergeCell ref="D70:F70"/>
    <mergeCell ref="D72:J72"/>
    <mergeCell ref="D74:F74"/>
    <mergeCell ref="D76:J76"/>
    <mergeCell ref="D78:F78"/>
    <mergeCell ref="D80:J80"/>
    <mergeCell ref="D82:F82"/>
    <mergeCell ref="D84:J84"/>
    <mergeCell ref="D86:F86"/>
    <mergeCell ref="D88:J88"/>
    <mergeCell ref="D90:F90"/>
    <mergeCell ref="G91:K91"/>
    <mergeCell ref="D91:F91"/>
    <mergeCell ref="G92:K92"/>
    <mergeCell ref="D92:F92"/>
    <mergeCell ref="G93:K93"/>
    <mergeCell ref="D93:F93"/>
    <mergeCell ref="G94:K94"/>
    <mergeCell ref="D94:F94"/>
    <mergeCell ref="G95:K95"/>
    <mergeCell ref="D95:F95"/>
    <mergeCell ref="D96:F96"/>
    <mergeCell ref="D97:F97"/>
    <mergeCell ref="D98:F98"/>
    <mergeCell ref="D100:J100"/>
    <mergeCell ref="D102:F102"/>
    <mergeCell ref="D104:J104"/>
    <mergeCell ref="D106:F106"/>
    <mergeCell ref="D108:J108"/>
    <mergeCell ref="D110:F110"/>
    <mergeCell ref="D112:J112"/>
    <mergeCell ref="D115:F115"/>
    <mergeCell ref="D116:F116"/>
    <mergeCell ref="D118:J118"/>
    <mergeCell ref="D120:F120"/>
    <mergeCell ref="D122:J122"/>
    <mergeCell ref="D124:F124"/>
    <mergeCell ref="D126:J126"/>
    <mergeCell ref="D128:F128"/>
    <mergeCell ref="D130:J130"/>
    <mergeCell ref="D132:F132"/>
    <mergeCell ref="D134:J134"/>
    <mergeCell ref="D137:F137"/>
    <mergeCell ref="G138:K138"/>
    <mergeCell ref="D138:F138"/>
    <mergeCell ref="G139:K139"/>
    <mergeCell ref="D139:F139"/>
    <mergeCell ref="G140:K140"/>
    <mergeCell ref="D140:F140"/>
    <mergeCell ref="G141:K141"/>
    <mergeCell ref="D141:F141"/>
    <mergeCell ref="G142:K142"/>
    <mergeCell ref="D142:F142"/>
    <mergeCell ref="D143:F143"/>
    <mergeCell ref="D144:F144"/>
    <mergeCell ref="D145:F145"/>
    <mergeCell ref="D147:J147"/>
    <mergeCell ref="D150:F150"/>
    <mergeCell ref="D151:F151"/>
    <mergeCell ref="D153:J153"/>
    <mergeCell ref="D156:F156"/>
    <mergeCell ref="G157:K157"/>
    <mergeCell ref="D157:F157"/>
    <mergeCell ref="G158:K158"/>
    <mergeCell ref="D158:F158"/>
    <mergeCell ref="G159:K159"/>
    <mergeCell ref="D159:F159"/>
    <mergeCell ref="G160:K160"/>
    <mergeCell ref="D160:F160"/>
    <mergeCell ref="G161:K161"/>
    <mergeCell ref="D161:F161"/>
    <mergeCell ref="D162:F162"/>
    <mergeCell ref="D163:F163"/>
    <mergeCell ref="D165:J165"/>
    <mergeCell ref="D167:F167"/>
    <mergeCell ref="D169:J169"/>
    <mergeCell ref="D171:F171"/>
    <mergeCell ref="D173:J173"/>
    <mergeCell ref="D175:F175"/>
    <mergeCell ref="D177:J177"/>
    <mergeCell ref="D179:F179"/>
    <mergeCell ref="D181:J181"/>
    <mergeCell ref="D183:F183"/>
    <mergeCell ref="G184:K184"/>
    <mergeCell ref="D184:F184"/>
    <mergeCell ref="G185:K185"/>
    <mergeCell ref="D185:F185"/>
    <mergeCell ref="G186:K186"/>
    <mergeCell ref="D186:F186"/>
    <mergeCell ref="G187:K187"/>
    <mergeCell ref="D187:F187"/>
    <mergeCell ref="G188:K188"/>
    <mergeCell ref="D188:F188"/>
    <mergeCell ref="D189:K189"/>
    <mergeCell ref="D191:K191"/>
    <mergeCell ref="G192:K192"/>
    <mergeCell ref="D192:F192"/>
    <mergeCell ref="G193:K193"/>
    <mergeCell ref="D193:F193"/>
    <mergeCell ref="G194:K194"/>
    <mergeCell ref="D194:F194"/>
    <mergeCell ref="G195:K195"/>
    <mergeCell ref="D195:F195"/>
    <mergeCell ref="G196:K196"/>
    <mergeCell ref="D196:F196"/>
    <mergeCell ref="G197:K197"/>
    <mergeCell ref="D197:F197"/>
    <mergeCell ref="G198:K198"/>
    <mergeCell ref="D198:F198"/>
    <mergeCell ref="G199:K199"/>
    <mergeCell ref="D199:F199"/>
    <mergeCell ref="G200:K200"/>
    <mergeCell ref="D200:F200"/>
    <mergeCell ref="G201:K201"/>
    <mergeCell ref="D201:F201"/>
    <mergeCell ref="G202:K202"/>
    <mergeCell ref="D202:F202"/>
    <mergeCell ref="D203:F203"/>
    <mergeCell ref="D204:K204"/>
    <mergeCell ref="D205:F205"/>
    <mergeCell ref="G205:K205"/>
    <mergeCell ref="D206:F206"/>
    <mergeCell ref="G206:K206"/>
    <mergeCell ref="D215:K215"/>
    <mergeCell ref="D207:F207"/>
    <mergeCell ref="G207:K207"/>
    <mergeCell ref="D208:K208"/>
    <mergeCell ref="D209:K209"/>
    <mergeCell ref="D210:K210"/>
    <mergeCell ref="D211:K211"/>
    <mergeCell ref="G212:K212"/>
    <mergeCell ref="D214:E214"/>
    <mergeCell ref="G214:K214"/>
  </mergeCells>
  <pageMargins left="0.55118110236219997" right="0.55118110236219997" top="0.55118110236219997" bottom="0.55118110236219997" header="0.23622047244093999" footer="0.23622047244093999"/>
  <pageSetup paperSize="9" scale="93" fitToHeight="0" orientation="portrait" r:id="rId1"/>
  <headerFooter>
    <oddHeader>&amp;LMise en conformité PMR - Maison Arrêt Belfort
1, rue des Boucheries - 90000 BELFORT&amp;RDPGF - Lot n°2 LOT SECOND-OEUVRE 
DCE - Edition du 18/12/2025</oddHeader>
    <oddFooter>&amp;CEdition du 10/06/2025&amp;RPage 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9453125" defaultRowHeight="12.75" customHeight="1" x14ac:dyDescent="0.55000000000000004"/>
  <cols>
    <col min="1" max="1" width="11.41796875" customWidth="1"/>
    <col min="2" max="2" width="35" customWidth="1"/>
    <col min="3" max="10" width="11.41796875" customWidth="1"/>
  </cols>
  <sheetData>
    <row r="1" spans="1:27" ht="12.75" customHeight="1" x14ac:dyDescent="0.55000000000000004">
      <c r="B1" s="31" t="s">
        <v>195</v>
      </c>
      <c r="AA1" s="7">
        <f>IF(DPGF!G207&lt;&gt;"",DPGF!G207,"0")</f>
        <v>0</v>
      </c>
    </row>
    <row r="2" spans="1:27" ht="12.75" customHeight="1" x14ac:dyDescent="0.55000000000000004">
      <c r="AA2" s="7" t="str">
        <f>UPPER(MID(AA98,1,1))&amp;MID(AA98,2,168)</f>
        <v xml:space="preserve">Zéro euro </v>
      </c>
    </row>
    <row r="3" spans="1:27" ht="25.5" customHeight="1" x14ac:dyDescent="0.55000000000000004">
      <c r="A3" s="36" t="s">
        <v>196</v>
      </c>
      <c r="B3" s="35" t="s">
        <v>197</v>
      </c>
      <c r="C3" s="114" t="s">
        <v>222</v>
      </c>
      <c r="D3" s="114"/>
      <c r="E3" s="114"/>
      <c r="F3" s="114"/>
      <c r="G3" s="114"/>
      <c r="H3" s="114"/>
      <c r="I3" s="114"/>
      <c r="J3" s="114"/>
      <c r="AA3" s="7">
        <f>INT(AA1/1000000)</f>
        <v>0</v>
      </c>
    </row>
    <row r="4" spans="1:27" ht="12.75" customHeight="1" x14ac:dyDescent="0.55000000000000004">
      <c r="AA4" s="7">
        <f>INT((AA1-AA3*1000000)/1000)</f>
        <v>0</v>
      </c>
    </row>
    <row r="5" spans="1:27" ht="25.5" customHeight="1" x14ac:dyDescent="0.55000000000000004">
      <c r="A5" s="36" t="s">
        <v>198</v>
      </c>
      <c r="B5" s="35" t="s">
        <v>199</v>
      </c>
      <c r="C5" s="114" t="s">
        <v>223</v>
      </c>
      <c r="D5" s="114"/>
      <c r="E5" s="114"/>
      <c r="F5" s="114"/>
      <c r="G5" s="114"/>
      <c r="H5" s="114"/>
      <c r="I5" s="114"/>
      <c r="J5" s="114"/>
      <c r="AA5" s="7">
        <f>INT(AA1-AA3*1000000-AA4*1000)</f>
        <v>0</v>
      </c>
    </row>
    <row r="6" spans="1:27" ht="12.75" customHeight="1" x14ac:dyDescent="0.55000000000000004">
      <c r="AA6" s="7">
        <f>ROUND(AA1-AA3*1000000-AA4*1000-AA5,2)*100</f>
        <v>0</v>
      </c>
    </row>
    <row r="7" spans="1:27" ht="12.75" customHeight="1" x14ac:dyDescent="0.55000000000000004">
      <c r="A7" s="36" t="s">
        <v>208</v>
      </c>
      <c r="B7" s="35" t="s">
        <v>209</v>
      </c>
      <c r="C7" s="37"/>
      <c r="AA7" s="7">
        <f>AA3-AA12*100</f>
        <v>0</v>
      </c>
    </row>
    <row r="8" spans="1:27" ht="12.75" customHeight="1" x14ac:dyDescent="0.55000000000000004">
      <c r="AA8" s="7">
        <f>0</f>
        <v>0</v>
      </c>
    </row>
    <row r="9" spans="1:27" ht="12.75" customHeight="1" x14ac:dyDescent="0.55000000000000004">
      <c r="A9" s="36" t="s">
        <v>210</v>
      </c>
      <c r="B9" s="35" t="s">
        <v>211</v>
      </c>
      <c r="C9" s="37" t="s">
        <v>38</v>
      </c>
      <c r="AA9" s="7">
        <f>AA4-AA15*100</f>
        <v>0</v>
      </c>
    </row>
    <row r="10" spans="1:27" ht="12.75" customHeight="1" x14ac:dyDescent="0.55000000000000004">
      <c r="AA10" s="7">
        <f>ROUND(AA5-AA18*100,0)</f>
        <v>0</v>
      </c>
    </row>
    <row r="11" spans="1:27" ht="25.5" customHeight="1" x14ac:dyDescent="0.55000000000000004">
      <c r="A11" s="36" t="s">
        <v>200</v>
      </c>
      <c r="B11" s="35" t="s">
        <v>201</v>
      </c>
      <c r="C11" s="114" t="s">
        <v>39</v>
      </c>
      <c r="D11" s="114"/>
      <c r="E11" s="114"/>
      <c r="F11" s="114"/>
      <c r="G11" s="114"/>
      <c r="H11" s="114"/>
      <c r="I11" s="114"/>
      <c r="J11" s="114"/>
      <c r="AA11" s="7">
        <f>AA6</f>
        <v>0</v>
      </c>
    </row>
    <row r="12" spans="1:27" ht="12.75" customHeight="1" x14ac:dyDescent="0.55000000000000004">
      <c r="AA12" s="7">
        <f>INT(AA3/100)</f>
        <v>0</v>
      </c>
    </row>
    <row r="13" spans="1:27" ht="12.75" customHeight="1" x14ac:dyDescent="0.55000000000000004">
      <c r="A13" s="36" t="s">
        <v>212</v>
      </c>
      <c r="B13" s="35" t="s">
        <v>213</v>
      </c>
      <c r="C13" s="37" t="s">
        <v>224</v>
      </c>
      <c r="AA13" s="7">
        <f>INT((AA3-AA12*100)/10)</f>
        <v>0</v>
      </c>
    </row>
    <row r="14" spans="1:27" ht="12.75" customHeight="1" x14ac:dyDescent="0.55000000000000004">
      <c r="AA14" s="7">
        <f>AA3-AA12*100-AA13*10</f>
        <v>0</v>
      </c>
    </row>
    <row r="15" spans="1:27" ht="12.75" customHeight="1" x14ac:dyDescent="0.55000000000000004">
      <c r="A15" s="36" t="s">
        <v>214</v>
      </c>
      <c r="B15" s="35" t="s">
        <v>215</v>
      </c>
      <c r="C15" s="37" t="s">
        <v>225</v>
      </c>
      <c r="AA15" s="7">
        <f>INT(AA4/100)</f>
        <v>0</v>
      </c>
    </row>
    <row r="16" spans="1:27" ht="12.75" customHeight="1" x14ac:dyDescent="0.55000000000000004">
      <c r="AA16" s="7">
        <f>INT((AA4-AA15*100)/10)</f>
        <v>0</v>
      </c>
    </row>
    <row r="17" spans="1:27" ht="12.75" customHeight="1" x14ac:dyDescent="0.55000000000000004">
      <c r="A17" s="36" t="s">
        <v>216</v>
      </c>
      <c r="B17" s="35" t="s">
        <v>217</v>
      </c>
      <c r="C17" s="37">
        <v>2</v>
      </c>
      <c r="AA17" s="7">
        <f>AA4-AA15*100-AA16*10</f>
        <v>0</v>
      </c>
    </row>
    <row r="18" spans="1:27" ht="12.75" customHeight="1" x14ac:dyDescent="0.55000000000000004">
      <c r="AA18" s="7">
        <f>INT(AA5/100)</f>
        <v>0</v>
      </c>
    </row>
    <row r="19" spans="1:27" ht="12.75" customHeight="1" x14ac:dyDescent="0.55000000000000004">
      <c r="C19" s="38">
        <v>0.2</v>
      </c>
      <c r="E19" s="39" t="s">
        <v>218</v>
      </c>
      <c r="AA19" s="7">
        <f>INT((AA5-AA18*100)/10)</f>
        <v>0</v>
      </c>
    </row>
    <row r="20" spans="1:27" ht="12.75" customHeight="1" x14ac:dyDescent="0.55000000000000004">
      <c r="C20" s="40">
        <v>5.5E-2</v>
      </c>
      <c r="E20" s="39" t="s">
        <v>219</v>
      </c>
      <c r="AA20" s="7">
        <f>AA5-AA18*100-AA19*10</f>
        <v>0</v>
      </c>
    </row>
    <row r="21" spans="1:27" ht="12.75" customHeight="1" x14ac:dyDescent="0.55000000000000004">
      <c r="C21" s="40">
        <v>0</v>
      </c>
      <c r="E21" s="39" t="s">
        <v>220</v>
      </c>
      <c r="AA21" s="7">
        <f>INT(AA6/10)</f>
        <v>0</v>
      </c>
    </row>
    <row r="22" spans="1:27" ht="12.75" customHeight="1" x14ac:dyDescent="0.55000000000000004">
      <c r="C22" s="41">
        <v>0</v>
      </c>
      <c r="E22" s="39" t="s">
        <v>221</v>
      </c>
      <c r="AA22" s="7">
        <f>ROUND(AA6-AA21*10,0)</f>
        <v>0</v>
      </c>
    </row>
    <row r="23" spans="1:27" ht="12.75" customHeight="1" x14ac:dyDescent="0.55000000000000004">
      <c r="AA23" s="7" t="str">
        <f>IF(AA12=0,"",IF(AA12=1,"",IF(AA12=2,"deux ",IF(AA12=3,"trois ",IF(AA12=4,"quatre ",IF(AA12=5,"cinq ",AA42))))))</f>
        <v/>
      </c>
    </row>
    <row r="24" spans="1:27" ht="12.75" customHeight="1" x14ac:dyDescent="0.55000000000000004">
      <c r="A24" s="36" t="s">
        <v>202</v>
      </c>
      <c r="B24" s="35" t="s">
        <v>203</v>
      </c>
      <c r="C24" s="114" t="s">
        <v>226</v>
      </c>
      <c r="D24" s="114"/>
      <c r="E24" s="114"/>
      <c r="F24" s="114"/>
      <c r="G24" s="114"/>
      <c r="H24" s="114"/>
      <c r="I24" s="114"/>
      <c r="J24" s="114"/>
      <c r="AA24" s="7" t="str">
        <f>IF(AA12=0,"",IF(AA12&lt;2,"cent ",AA43))</f>
        <v/>
      </c>
    </row>
    <row r="25" spans="1:27" ht="12.75" customHeight="1" x14ac:dyDescent="0.55000000000000004">
      <c r="AA25" s="7" t="str">
        <f>IF(AA13=1,AA44,IF(AA13=7,AA64,IF(AA13=9,AA80,AA89)))</f>
        <v/>
      </c>
    </row>
    <row r="26" spans="1:27" ht="12.75" customHeight="1" x14ac:dyDescent="0.55000000000000004">
      <c r="A26" s="36" t="s">
        <v>204</v>
      </c>
      <c r="B26" s="35" t="s">
        <v>205</v>
      </c>
      <c r="C26" s="114" t="s">
        <v>227</v>
      </c>
      <c r="D26" s="114"/>
      <c r="E26" s="114"/>
      <c r="F26" s="114"/>
      <c r="G26" s="114"/>
      <c r="H26" s="114"/>
      <c r="I26" s="114"/>
      <c r="J26" s="114"/>
      <c r="AA26" s="7" t="str">
        <f>IF(AA7=11,"",IF(AA7=12,"",IF(AA7=13,"",IF(AA7=14,"",IF(AA7=15,"",IF(AA7=16,"",AA45))))))</f>
        <v/>
      </c>
    </row>
    <row r="27" spans="1:27" ht="12.75" customHeight="1" x14ac:dyDescent="0.55000000000000004">
      <c r="AA27" s="7" t="str">
        <f>IF(AA3=0,"",IF(AA3&lt;2,"million ","millions "))</f>
        <v/>
      </c>
    </row>
    <row r="28" spans="1:27" ht="12.75" customHeight="1" x14ac:dyDescent="0.55000000000000004">
      <c r="A28" s="36" t="s">
        <v>206</v>
      </c>
      <c r="B28" s="35" t="s">
        <v>207</v>
      </c>
      <c r="C28" s="114"/>
      <c r="D28" s="114"/>
      <c r="E28" s="114"/>
      <c r="F28" s="114"/>
      <c r="G28" s="114"/>
      <c r="H28" s="114"/>
      <c r="I28" s="114"/>
      <c r="J28" s="114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55000000000000004">
      <c r="AA29" s="7" t="str">
        <f>IF(AA15=0,"",IF(AA15&lt;2,"cent ",AA47))</f>
        <v/>
      </c>
    </row>
    <row r="30" spans="1:27" ht="12.75" customHeight="1" x14ac:dyDescent="0.55000000000000004">
      <c r="AA30" s="7" t="str">
        <f>IF(AA16=1,AA48,IF(AA16=7,AA66,IF(AA16=9,AA81,AA90)))</f>
        <v/>
      </c>
    </row>
    <row r="31" spans="1:27" ht="12.75" customHeight="1" x14ac:dyDescent="0.55000000000000004">
      <c r="AA31" s="7" t="str">
        <f>IF(AA4=1,"",AA49)</f>
        <v/>
      </c>
    </row>
    <row r="32" spans="1:27" ht="12.75" customHeight="1" x14ac:dyDescent="0.55000000000000004">
      <c r="AA32" s="7" t="str">
        <f>IF(AA4&gt;0,"mille ","")</f>
        <v/>
      </c>
    </row>
    <row r="33" spans="27:27" ht="12.75" customHeight="1" x14ac:dyDescent="0.55000000000000004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55000000000000004">
      <c r="AA34" s="7" t="str">
        <f>IF(AA18=0,"",IF(AA18&lt;2,"cent ",AA51))</f>
        <v/>
      </c>
    </row>
    <row r="35" spans="27:27" ht="12.75" customHeight="1" x14ac:dyDescent="0.55000000000000004">
      <c r="AA35" s="7" t="str">
        <f>IF(AA19=1,AA52,IF(AA19=7,AA68,IF(AA19=9,AA83,AA91)))</f>
        <v/>
      </c>
    </row>
    <row r="36" spans="27:27" ht="12.75" customHeight="1" x14ac:dyDescent="0.55000000000000004">
      <c r="AA36" s="7" t="str">
        <f>IF(AA10=11,"",IF(AA10=12,"",IF(AA10=13,"",IF(AA10=14,"",IF(AA10=15,"",IF(AA10=16,"",AA53))))))</f>
        <v/>
      </c>
    </row>
    <row r="37" spans="27:27" ht="12.75" customHeight="1" x14ac:dyDescent="0.55000000000000004">
      <c r="AA37" s="7" t="str">
        <f>IF(INT(AA1&lt;2),"euro ","euros ")</f>
        <v xml:space="preserve">euro </v>
      </c>
    </row>
    <row r="38" spans="27:27" ht="12.75" customHeight="1" x14ac:dyDescent="0.55000000000000004">
      <c r="AA38" s="7" t="str">
        <f>IF(AA6&gt;0,"et ","")</f>
        <v/>
      </c>
    </row>
    <row r="39" spans="27:27" ht="12.75" customHeight="1" x14ac:dyDescent="0.55000000000000004">
      <c r="AA39" s="7" t="str">
        <f>IF(AA21=1,AA54,IF(AA21=7,AA70,IF(AA21=9,AA84,AA92)))</f>
        <v/>
      </c>
    </row>
    <row r="40" spans="27:27" ht="12.75" customHeight="1" x14ac:dyDescent="0.55000000000000004">
      <c r="AA40" s="7" t="str">
        <f>IF(AA11=11,"",IF(AA11=12,"",IF(AA11=13,"",IF(AA11=14,"",IF(AA11=15,"",IF(AA11=16,"",AA55))))))</f>
        <v/>
      </c>
    </row>
    <row r="41" spans="27:27" ht="12.75" customHeight="1" x14ac:dyDescent="0.55000000000000004">
      <c r="AA41" s="7" t="str">
        <f>IF(AA6=0,"",IF(AA6&lt;2,"centime","centimes"))</f>
        <v/>
      </c>
    </row>
    <row r="42" spans="27:27" ht="12.75" customHeight="1" x14ac:dyDescent="0.55000000000000004">
      <c r="AA42" s="7" t="str">
        <f>IF(AA3=0," ",IF(AA12=6,"six ",IF(AA12=7,"sept ",IF(AA12=8,"huit ",IF(AA12=9,"neuf ",)))))</f>
        <v xml:space="preserve"> </v>
      </c>
    </row>
    <row r="43" spans="27:27" ht="12.75" customHeight="1" x14ac:dyDescent="0.55000000000000004">
      <c r="AA43" s="7" t="str">
        <f>IF(AA7&gt;0,"cent ", "cents ")</f>
        <v xml:space="preserve">cents </v>
      </c>
    </row>
    <row r="44" spans="27:27" ht="12.75" customHeight="1" x14ac:dyDescent="0.55000000000000004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55000000000000004">
      <c r="AA45" s="7" t="str">
        <f>IF(AA7=17,"",IF(AA7=18,"",IF(AA7=19,"",AA57)))</f>
        <v/>
      </c>
    </row>
    <row r="46" spans="27:27" ht="12.75" customHeight="1" x14ac:dyDescent="0.55000000000000004">
      <c r="AA46" s="7">
        <f>IF(AA15=6,"six ",IF(AA15=7,"sept ",IF(AA15=8,"huit ",IF(AA15=9,"neuf ",))))</f>
        <v>0</v>
      </c>
    </row>
    <row r="47" spans="27:27" ht="12.75" customHeight="1" x14ac:dyDescent="0.55000000000000004">
      <c r="AA47" s="7" t="str">
        <f>IF(AA9&gt;0,"cent ", "cents ")</f>
        <v xml:space="preserve">cents </v>
      </c>
    </row>
    <row r="48" spans="27:27" ht="12.75" customHeight="1" x14ac:dyDescent="0.55000000000000004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55000000000000004">
      <c r="AA49" s="7" t="str">
        <f>IF(AA9=11,"",IF(AA9=12,"",IF(AA9=13,"",IF(AA9=14,"",IF(AA9=15,"",IF(AA9=16,"",AA59))))))</f>
        <v/>
      </c>
    </row>
    <row r="50" spans="27:27" ht="12.75" customHeight="1" x14ac:dyDescent="0.55000000000000004">
      <c r="AA50" s="7">
        <f>IF(AA18=6,"six ",IF(AA18=7,"sept ",IF(AA18=8,"huit ",IF(AA18=9,"neuf ",))))</f>
        <v>0</v>
      </c>
    </row>
    <row r="51" spans="27:27" ht="12.75" customHeight="1" x14ac:dyDescent="0.55000000000000004">
      <c r="AA51" s="7" t="str">
        <f>IF(AA10&gt;0,"cent ", "cents ")</f>
        <v xml:space="preserve">cents </v>
      </c>
    </row>
    <row r="52" spans="27:27" ht="12.75" customHeight="1" x14ac:dyDescent="0.55000000000000004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55000000000000004">
      <c r="AA53" s="7" t="str">
        <f>IF(AA10=17,"",IF(AA10=18,"",IF(AA10=19,"",AA61)))</f>
        <v/>
      </c>
    </row>
    <row r="54" spans="27:27" ht="12.75" customHeight="1" x14ac:dyDescent="0.55000000000000004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55000000000000004">
      <c r="AA55" s="7" t="str">
        <f>IF(AA11=17,"",IF(AA11=18,"",IF(AA11=19,"",AA63)))</f>
        <v/>
      </c>
    </row>
    <row r="56" spans="27:27" ht="12.75" customHeight="1" x14ac:dyDescent="0.55000000000000004">
      <c r="AA56" s="7" t="str">
        <f>IF(AA7=16,"seize ",IF(AA7=17,"dix-sept ",IF(AA7=18,"dix-huit ",IF(AA7=19,"dix-neuf ",AA64))))</f>
        <v/>
      </c>
    </row>
    <row r="57" spans="27:27" ht="12.75" customHeight="1" x14ac:dyDescent="0.55000000000000004">
      <c r="AA57" s="7" t="str">
        <f>IF(AA7=21,"et un ",IF(AA7=31,"et un ",IF(AA7=41,"et un ",IF(AA7=51,"et un ",IF(AA7=61,"et un ",AA65)))))</f>
        <v/>
      </c>
    </row>
    <row r="58" spans="27:27" ht="12.75" customHeight="1" x14ac:dyDescent="0.55000000000000004">
      <c r="AA58" s="7" t="str">
        <f>IF(AA9=16,"seize ",IF(AA9=17,"dix-sept ",IF(AA9=18,"dix-huit ",IF(AA9=19,"dix-neuf ",AA66))))</f>
        <v/>
      </c>
    </row>
    <row r="59" spans="27:27" ht="12.75" customHeight="1" x14ac:dyDescent="0.55000000000000004">
      <c r="AA59" s="7" t="str">
        <f>IF(AA9=17,"",IF(AA9=18,"",IF(AA9=19,"",AA67)))</f>
        <v/>
      </c>
    </row>
    <row r="60" spans="27:27" ht="12.75" customHeight="1" x14ac:dyDescent="0.55000000000000004">
      <c r="AA60" s="7" t="str">
        <f>IF(AA10=16,"seize ",IF(AA10=17,"dix-sept ",IF(AA10=18,"dix-huit ",IF(AA10=19,"dix-neuf ",AA68))))</f>
        <v/>
      </c>
    </row>
    <row r="61" spans="27:27" ht="12.75" customHeight="1" x14ac:dyDescent="0.55000000000000004">
      <c r="AA61" s="7" t="str">
        <f>IF(AA10=21,"et un ",IF(AA10=31,"et un ",IF(AA10=41,"et un ",IF(AA10=51,"et un ",IF(AA10=61,"et un ",AA69)))))</f>
        <v/>
      </c>
    </row>
    <row r="62" spans="27:27" ht="12.75" customHeight="1" x14ac:dyDescent="0.55000000000000004">
      <c r="AA62" s="7" t="str">
        <f>IF(AA11=16,"seize ",IF(AA11=17,"dix-sept ",IF(AA11=18,"dix-huit ",IF(AA11=19,"dix-neuf ",AA70))))</f>
        <v/>
      </c>
    </row>
    <row r="63" spans="27:27" ht="12.75" customHeight="1" x14ac:dyDescent="0.55000000000000004">
      <c r="AA63" s="7" t="str">
        <f>IF(AA11=21,"et un ",IF(AA11=31,"et un ",IF(AA11=41,"et un ",IF(AA11=51,"et un ",IF(AA11=61,"et un ",AA71)))))</f>
        <v/>
      </c>
    </row>
    <row r="64" spans="27:27" ht="12.75" customHeight="1" x14ac:dyDescent="0.55000000000000004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55000000000000004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55000000000000004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55000000000000004">
      <c r="AA67" s="7" t="str">
        <f>IF(AA9=21,"et un ",IF(AA9=31,"et un ",IF(AA9=41,"et un ",IF(AA9=51,"et un ",IF(AA9=61,"et un ",AA75)))))</f>
        <v/>
      </c>
    </row>
    <row r="68" spans="27:27" ht="12.75" customHeight="1" x14ac:dyDescent="0.55000000000000004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55000000000000004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55000000000000004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55000000000000004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55000000000000004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55000000000000004">
      <c r="AA73" s="7">
        <f>IF(AA13=9,"",IF(AA14=6,"six ",IF(AA14=7,"sept ",IF(AA14=8,"huit ",IF(AA14=9,"neuf ",)))))</f>
        <v>0</v>
      </c>
    </row>
    <row r="74" spans="27:27" ht="12.75" customHeight="1" x14ac:dyDescent="0.55000000000000004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55000000000000004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55000000000000004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55000000000000004">
      <c r="AA77" s="7">
        <f>IF(AA19=9,"",IF(AA20=6,"six ",IF(AA20=7,"sept ",IF(AA20=8,"huit ",IF(AA20=9,"neuf ",)))))</f>
        <v>0</v>
      </c>
    </row>
    <row r="78" spans="27:27" ht="12.75" customHeight="1" x14ac:dyDescent="0.55000000000000004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55000000000000004">
      <c r="AA79" s="7">
        <f>IF(AA21=9,"",IF(AA22=6,"six ",IF(AA22=7,"sept ",IF(AA22=8,"huit ",IF(AA22=9,"neuf ",)))))</f>
        <v>0</v>
      </c>
    </row>
    <row r="80" spans="27:27" ht="12.75" customHeight="1" x14ac:dyDescent="0.55000000000000004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55000000000000004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55000000000000004">
      <c r="AA82" s="7">
        <f>IF(AA16=9,"",IF(AA17=6,"six ",IF(AA17=7,"sept ",IF(AA17=8,"huit ",IF(AA17=9,"neuf ",)))))</f>
        <v>0</v>
      </c>
    </row>
    <row r="83" spans="27:27" ht="12.75" customHeight="1" x14ac:dyDescent="0.55000000000000004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55000000000000004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55000000000000004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55000000000000004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55000000000000004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55000000000000004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55000000000000004">
      <c r="AA89" s="7" t="str">
        <f>IF(AA13=2,"vingt ",IF(AA13=3,"trente ",IF(AA13=4,"quarante ",IF(AA13=5,"cinquante ",AA93))))</f>
        <v/>
      </c>
    </row>
    <row r="90" spans="27:27" ht="12.75" customHeight="1" x14ac:dyDescent="0.55000000000000004">
      <c r="AA90" s="7" t="str">
        <f>IF(AA16=2,"vingt ",IF(AA16=3,"trente ",IF(AA16=4,"quarante ",IF(AA16=5,"cinquante ",AA94))))</f>
        <v/>
      </c>
    </row>
    <row r="91" spans="27:27" ht="12.75" customHeight="1" x14ac:dyDescent="0.55000000000000004">
      <c r="AA91" s="7" t="str">
        <f>IF(AA19=2,"vingt ",IF(AA19=3,"trente ",IF(AA19=4,"quarante ",IF(AA19=5,"cinquante ",AA95))))</f>
        <v/>
      </c>
    </row>
    <row r="92" spans="27:27" ht="12.75" customHeight="1" x14ac:dyDescent="0.55000000000000004">
      <c r="AA92" s="7" t="str">
        <f>IF(AA21=2,"vingt ",IF(AA21=3,"trente ",IF(AA21=4,"quarante ",IF(AA21=5,"cinquante ",AA96))))</f>
        <v/>
      </c>
    </row>
    <row r="93" spans="27:27" ht="12.75" customHeight="1" x14ac:dyDescent="0.55000000000000004">
      <c r="AA93" s="7" t="str">
        <f>IF(AA13=6,"soixante ",IF(AA7=80,"quatre-vingts ",IF(AA13=8,"quatre-vingt-","")))</f>
        <v/>
      </c>
    </row>
    <row r="94" spans="27:27" ht="12.75" customHeight="1" x14ac:dyDescent="0.55000000000000004">
      <c r="AA94" s="7" t="str">
        <f>IF(AA16=6,"soixante ",IF(AA9=80,"quatre-vingts ",IF(AA16=8,"quatre-vingt-","")))</f>
        <v/>
      </c>
    </row>
    <row r="95" spans="27:27" ht="12.75" customHeight="1" x14ac:dyDescent="0.55000000000000004">
      <c r="AA95" s="7" t="str">
        <f>IF(AA19=6,"soixante ",IF(AA10=80,"quatre-vingts ",IF(AA19=8,"quatre-vingt-","")))</f>
        <v/>
      </c>
    </row>
    <row r="96" spans="27:27" ht="12.75" customHeight="1" x14ac:dyDescent="0.55000000000000004">
      <c r="AA96" s="7" t="str">
        <f>IF(AA21=6,"soixante ",IF(AA11=80,"quatre-vingts ",IF(AA21=8,"quatre-vingt-","")))</f>
        <v/>
      </c>
    </row>
    <row r="97" spans="27:27" ht="12.75" customHeight="1" x14ac:dyDescent="0.55000000000000004">
      <c r="AA97" s="7">
        <f>0</f>
        <v>0</v>
      </c>
    </row>
    <row r="98" spans="27:27" ht="12.75" customHeight="1" x14ac:dyDescent="0.55000000000000004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9453125" defaultRowHeight="14.4" x14ac:dyDescent="0.55000000000000004"/>
  <cols>
    <col min="1" max="1" width="24.68359375" customWidth="1"/>
  </cols>
  <sheetData>
    <row r="1" spans="1:3" x14ac:dyDescent="0.55000000000000004">
      <c r="A1" s="7" t="s">
        <v>228</v>
      </c>
      <c r="B1" s="7" t="s">
        <v>229</v>
      </c>
    </row>
    <row r="2" spans="1:3" x14ac:dyDescent="0.55000000000000004">
      <c r="A2" s="7" t="s">
        <v>230</v>
      </c>
      <c r="B2" s="7" t="s">
        <v>222</v>
      </c>
    </row>
    <row r="3" spans="1:3" x14ac:dyDescent="0.55000000000000004">
      <c r="A3" s="7" t="s">
        <v>231</v>
      </c>
      <c r="B3" s="7">
        <v>1</v>
      </c>
    </row>
    <row r="4" spans="1:3" x14ac:dyDescent="0.55000000000000004">
      <c r="A4" s="7" t="s">
        <v>232</v>
      </c>
      <c r="B4" s="7">
        <v>0</v>
      </c>
    </row>
    <row r="5" spans="1:3" x14ac:dyDescent="0.55000000000000004">
      <c r="A5" s="7" t="s">
        <v>233</v>
      </c>
      <c r="B5" s="7">
        <v>0</v>
      </c>
    </row>
    <row r="6" spans="1:3" x14ac:dyDescent="0.55000000000000004">
      <c r="A6" s="7" t="s">
        <v>234</v>
      </c>
      <c r="B6" s="7">
        <v>1</v>
      </c>
    </row>
    <row r="7" spans="1:3" x14ac:dyDescent="0.55000000000000004">
      <c r="A7" s="7" t="s">
        <v>235</v>
      </c>
      <c r="B7" s="7">
        <v>1</v>
      </c>
    </row>
    <row r="8" spans="1:3" x14ac:dyDescent="0.55000000000000004">
      <c r="A8" s="7" t="s">
        <v>236</v>
      </c>
      <c r="B8" s="7">
        <v>0</v>
      </c>
    </row>
    <row r="9" spans="1:3" x14ac:dyDescent="0.55000000000000004">
      <c r="A9" s="7" t="s">
        <v>237</v>
      </c>
      <c r="B9" s="7">
        <v>0</v>
      </c>
    </row>
    <row r="10" spans="1:3" x14ac:dyDescent="0.55000000000000004">
      <c r="A10" s="7" t="s">
        <v>238</v>
      </c>
      <c r="C10" s="7" t="s">
        <v>239</v>
      </c>
    </row>
    <row r="11" spans="1:3" x14ac:dyDescent="0.55000000000000004">
      <c r="A11" s="7" t="s">
        <v>240</v>
      </c>
      <c r="B11" s="7">
        <v>0</v>
      </c>
    </row>
    <row r="12" spans="1:3" x14ac:dyDescent="0.55000000000000004">
      <c r="A12" s="7" t="s">
        <v>241</v>
      </c>
      <c r="B12" s="7" t="s">
        <v>242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view="pageLayout" topLeftCell="B1" zoomScaleNormal="100" workbookViewId="0">
      <selection activeCell="C4" sqref="C4:J4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35" customWidth="1"/>
    <col min="3" max="10" width="11.41796875" customWidth="1"/>
  </cols>
  <sheetData>
    <row r="2" spans="1:10" ht="12.75" customHeight="1" x14ac:dyDescent="0.55000000000000004">
      <c r="B2" s="117" t="s">
        <v>243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55000000000000004">
      <c r="A4" s="36" t="s">
        <v>196</v>
      </c>
      <c r="B4" s="35" t="s">
        <v>244</v>
      </c>
      <c r="C4" s="116"/>
      <c r="D4" s="116"/>
      <c r="E4" s="116"/>
      <c r="F4" s="116"/>
      <c r="G4" s="116"/>
      <c r="H4" s="116"/>
      <c r="I4" s="116"/>
      <c r="J4" s="116"/>
    </row>
    <row r="6" spans="1:10" ht="12.75" customHeight="1" x14ac:dyDescent="0.55000000000000004">
      <c r="A6" s="36" t="s">
        <v>198</v>
      </c>
      <c r="B6" s="35" t="s">
        <v>245</v>
      </c>
      <c r="C6" s="116"/>
      <c r="D6" s="116"/>
      <c r="E6" s="116"/>
      <c r="F6" s="116"/>
      <c r="G6" s="116"/>
      <c r="H6" s="116"/>
      <c r="I6" s="116"/>
      <c r="J6" s="116"/>
    </row>
    <row r="8" spans="1:10" ht="12.75" customHeight="1" x14ac:dyDescent="0.55000000000000004">
      <c r="A8" s="36" t="s">
        <v>208</v>
      </c>
      <c r="B8" s="35" t="s">
        <v>246</v>
      </c>
      <c r="C8" s="116"/>
      <c r="D8" s="116"/>
      <c r="E8" s="116"/>
      <c r="F8" s="116"/>
      <c r="G8" s="116"/>
      <c r="H8" s="116"/>
      <c r="I8" s="116"/>
      <c r="J8" s="116"/>
    </row>
    <row r="10" spans="1:10" ht="12.75" customHeight="1" x14ac:dyDescent="0.55000000000000004">
      <c r="A10" s="36" t="s">
        <v>210</v>
      </c>
      <c r="B10" s="35" t="s">
        <v>247</v>
      </c>
      <c r="C10" s="118"/>
      <c r="D10" s="118"/>
      <c r="E10" s="118"/>
      <c r="F10" s="118"/>
      <c r="G10" s="118"/>
      <c r="H10" s="118"/>
      <c r="I10" s="118"/>
      <c r="J10" s="118"/>
    </row>
    <row r="12" spans="1:10" ht="12.75" customHeight="1" x14ac:dyDescent="0.55000000000000004">
      <c r="A12" s="36" t="s">
        <v>200</v>
      </c>
      <c r="B12" s="35" t="s">
        <v>248</v>
      </c>
      <c r="C12" s="116"/>
      <c r="D12" s="116"/>
      <c r="E12" s="116"/>
      <c r="F12" s="116"/>
      <c r="G12" s="116"/>
      <c r="H12" s="116"/>
      <c r="I12" s="116"/>
      <c r="J12" s="116"/>
    </row>
    <row r="14" spans="1:10" ht="12.75" customHeight="1" x14ac:dyDescent="0.55000000000000004">
      <c r="A14" s="36" t="s">
        <v>212</v>
      </c>
      <c r="B14" s="35" t="s">
        <v>249</v>
      </c>
      <c r="C14" s="116"/>
      <c r="D14" s="116"/>
      <c r="E14" s="116"/>
      <c r="F14" s="116"/>
      <c r="G14" s="116"/>
      <c r="H14" s="116"/>
      <c r="I14" s="116"/>
      <c r="J14" s="116"/>
    </row>
    <row r="16" spans="1:10" ht="12.75" customHeight="1" x14ac:dyDescent="0.55000000000000004">
      <c r="A16" s="36" t="s">
        <v>214</v>
      </c>
      <c r="B16" s="35" t="s">
        <v>250</v>
      </c>
      <c r="C16" s="116"/>
      <c r="D16" s="116"/>
      <c r="E16" s="116"/>
      <c r="F16" s="116"/>
      <c r="G16" s="116"/>
      <c r="H16" s="116"/>
      <c r="I16" s="116"/>
      <c r="J16" s="116"/>
    </row>
    <row r="18" spans="1:10" ht="12.75" customHeight="1" x14ac:dyDescent="0.55000000000000004">
      <c r="A18" s="36" t="s">
        <v>216</v>
      </c>
      <c r="B18" s="35" t="s">
        <v>251</v>
      </c>
      <c r="C18" s="115"/>
      <c r="D18" s="115"/>
      <c r="E18" s="115"/>
      <c r="F18" s="115"/>
      <c r="G18" s="115"/>
      <c r="H18" s="115"/>
      <c r="I18" s="115"/>
      <c r="J18" s="115"/>
    </row>
    <row r="20" spans="1:10" ht="12.75" customHeight="1" x14ac:dyDescent="0.55000000000000004">
      <c r="A20" s="36" t="s">
        <v>252</v>
      </c>
      <c r="B20" s="35" t="s">
        <v>253</v>
      </c>
      <c r="C20" s="115"/>
      <c r="D20" s="115"/>
      <c r="E20" s="115"/>
      <c r="F20" s="115"/>
      <c r="G20" s="115"/>
      <c r="H20" s="115"/>
      <c r="I20" s="115"/>
      <c r="J20" s="115"/>
    </row>
    <row r="22" spans="1:10" ht="12.75" customHeight="1" x14ac:dyDescent="0.55000000000000004">
      <c r="A22" s="36" t="s">
        <v>202</v>
      </c>
      <c r="B22" s="35" t="s">
        <v>254</v>
      </c>
      <c r="C22" s="115"/>
      <c r="D22" s="115"/>
      <c r="E22" s="115"/>
      <c r="F22" s="115"/>
      <c r="G22" s="115"/>
      <c r="H22" s="115"/>
      <c r="I22" s="115"/>
      <c r="J22" s="115"/>
    </row>
    <row r="24" spans="1:10" ht="12.75" customHeight="1" x14ac:dyDescent="0.55000000000000004">
      <c r="A24" s="36" t="s">
        <v>204</v>
      </c>
      <c r="B24" s="35" t="s">
        <v>255</v>
      </c>
      <c r="C24" s="116"/>
      <c r="D24" s="116"/>
      <c r="E24" s="116"/>
      <c r="F24" s="116"/>
      <c r="G24" s="116"/>
      <c r="H24" s="116"/>
      <c r="I24" s="116"/>
      <c r="J24" s="116"/>
    </row>
    <row r="28" spans="1:10" ht="60" customHeight="1" x14ac:dyDescent="0.55000000000000004">
      <c r="A28" s="36" t="s">
        <v>206</v>
      </c>
      <c r="B28" s="35" t="s">
        <v>256</v>
      </c>
      <c r="C28" s="116"/>
      <c r="D28" s="116"/>
      <c r="E28" s="116"/>
      <c r="F28" s="116"/>
      <c r="G28" s="116"/>
      <c r="H28" s="116"/>
      <c r="I28" s="116"/>
      <c r="J28" s="116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topLeftCell="A57" workbookViewId="0">
      <selection activeCell="B6" sqref="B6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68.1015625" customWidth="1"/>
    <col min="3" max="6" width="15.5234375" customWidth="1"/>
  </cols>
  <sheetData>
    <row r="2" spans="2:6" ht="16.2" customHeight="1" x14ac:dyDescent="0.55000000000000004">
      <c r="B2" s="119" t="s">
        <v>257</v>
      </c>
      <c r="C2" s="119"/>
      <c r="D2" s="119"/>
      <c r="E2" s="119"/>
      <c r="F2" s="119"/>
    </row>
    <row r="4" spans="2:6" ht="12.75" customHeight="1" x14ac:dyDescent="0.55000000000000004">
      <c r="B4" s="42" t="s">
        <v>258</v>
      </c>
      <c r="C4" s="42" t="s">
        <v>259</v>
      </c>
      <c r="D4" s="42" t="s">
        <v>260</v>
      </c>
      <c r="E4" s="42" t="s">
        <v>261</v>
      </c>
      <c r="F4" s="42" t="s">
        <v>262</v>
      </c>
    </row>
    <row r="6" spans="2:6" ht="12.75" customHeight="1" x14ac:dyDescent="0.55000000000000004">
      <c r="B6" s="43"/>
      <c r="C6" s="44"/>
      <c r="D6" s="45"/>
      <c r="E6" s="46"/>
      <c r="F6" s="47" t="str">
        <f>IF(AND(E6= "",D6= ""), "", ROUND(ROUND(E6, 2) * ROUND(D6, 3), 2))</f>
        <v/>
      </c>
    </row>
    <row r="8" spans="2:6" ht="12.75" customHeight="1" x14ac:dyDescent="0.55000000000000004">
      <c r="B8" s="43"/>
      <c r="C8" s="44"/>
      <c r="D8" s="45"/>
      <c r="E8" s="46"/>
      <c r="F8" s="47" t="str">
        <f>IF(AND(E8= "",D8= ""), "", ROUND(ROUND(E8, 2) * ROUND(D8, 3), 2))</f>
        <v/>
      </c>
    </row>
    <row r="10" spans="2:6" ht="12.75" customHeight="1" x14ac:dyDescent="0.55000000000000004">
      <c r="B10" s="43"/>
      <c r="C10" s="44"/>
      <c r="D10" s="45"/>
      <c r="E10" s="46"/>
      <c r="F10" s="47" t="str">
        <f>IF(AND(E10= "",D10= ""), "", ROUND(ROUND(E10, 2) * ROUND(D10, 3), 2))</f>
        <v/>
      </c>
    </row>
    <row r="12" spans="2:6" ht="12.75" customHeight="1" x14ac:dyDescent="0.55000000000000004">
      <c r="B12" s="43"/>
      <c r="C12" s="44"/>
      <c r="D12" s="45"/>
      <c r="E12" s="46"/>
      <c r="F12" s="47" t="str">
        <f>IF(AND(E12= "",D12= ""), "", ROUND(ROUND(E12, 2) * ROUND(D12, 3), 2))</f>
        <v/>
      </c>
    </row>
    <row r="14" spans="2:6" ht="12.75" customHeight="1" x14ac:dyDescent="0.55000000000000004">
      <c r="B14" s="43"/>
      <c r="C14" s="44"/>
      <c r="D14" s="45"/>
      <c r="E14" s="46"/>
      <c r="F14" s="47" t="str">
        <f>IF(AND(E14= "",D14= ""), "", ROUND(ROUND(E14, 2) * ROUND(D14, 3), 2))</f>
        <v/>
      </c>
    </row>
    <row r="16" spans="2:6" ht="12.75" customHeight="1" x14ac:dyDescent="0.55000000000000004">
      <c r="B16" s="43"/>
      <c r="C16" s="44"/>
      <c r="D16" s="45"/>
      <c r="E16" s="46"/>
      <c r="F16" s="47" t="str">
        <f>IF(AND(E16= "",D16= ""), "", ROUND(ROUND(E16, 2) * ROUND(D16, 3), 2))</f>
        <v/>
      </c>
    </row>
    <row r="18" spans="2:6" ht="12.75" customHeight="1" x14ac:dyDescent="0.55000000000000004">
      <c r="B18" s="43"/>
      <c r="C18" s="44"/>
      <c r="D18" s="45"/>
      <c r="E18" s="46"/>
      <c r="F18" s="47" t="str">
        <f>IF(AND(E18= "",D18= ""), "", ROUND(ROUND(E18, 2) * ROUND(D18, 3), 2))</f>
        <v/>
      </c>
    </row>
    <row r="20" spans="2:6" ht="12.75" customHeight="1" x14ac:dyDescent="0.55000000000000004">
      <c r="B20" s="43"/>
      <c r="C20" s="44"/>
      <c r="D20" s="45"/>
      <c r="E20" s="46"/>
      <c r="F20" s="47" t="str">
        <f>IF(AND(E20= "",D20= ""), "", ROUND(ROUND(E20, 2) * ROUND(D20, 3), 2))</f>
        <v/>
      </c>
    </row>
    <row r="22" spans="2:6" ht="12.75" customHeight="1" x14ac:dyDescent="0.55000000000000004">
      <c r="B22" s="43"/>
      <c r="C22" s="44"/>
      <c r="D22" s="45"/>
      <c r="E22" s="46"/>
      <c r="F22" s="47" t="str">
        <f>IF(AND(E22= "",D22= ""), "", ROUND(ROUND(E22, 2) * ROUND(D22, 3), 2))</f>
        <v/>
      </c>
    </row>
    <row r="24" spans="2:6" ht="12.75" customHeight="1" x14ac:dyDescent="0.55000000000000004">
      <c r="B24" s="43"/>
      <c r="C24" s="44"/>
      <c r="D24" s="45"/>
      <c r="E24" s="46"/>
      <c r="F24" s="47" t="str">
        <f>IF(AND(E24= "",D24= ""), "", ROUND(ROUND(E24, 2) * ROUND(D24, 3), 2))</f>
        <v/>
      </c>
    </row>
    <row r="26" spans="2:6" ht="12.75" customHeight="1" x14ac:dyDescent="0.55000000000000004">
      <c r="B26" s="43"/>
      <c r="C26" s="44"/>
      <c r="D26" s="45"/>
      <c r="E26" s="46"/>
      <c r="F26" s="47" t="str">
        <f>IF(AND(E26= "",D26= ""), "", ROUND(ROUND(E26, 2) * ROUND(D26, 3), 2))</f>
        <v/>
      </c>
    </row>
    <row r="28" spans="2:6" ht="12.75" customHeight="1" x14ac:dyDescent="0.55000000000000004">
      <c r="B28" s="43"/>
      <c r="C28" s="44"/>
      <c r="D28" s="45"/>
      <c r="E28" s="46"/>
      <c r="F28" s="47" t="str">
        <f>IF(AND(E28= "",D28= ""), "", ROUND(ROUND(E28, 2) * ROUND(D28, 3), 2))</f>
        <v/>
      </c>
    </row>
    <row r="30" spans="2:6" ht="12.75" customHeight="1" x14ac:dyDescent="0.55000000000000004">
      <c r="B30" s="43"/>
      <c r="C30" s="44"/>
      <c r="D30" s="45"/>
      <c r="E30" s="46"/>
      <c r="F30" s="47" t="str">
        <f>IF(AND(E30= "",D30= ""), "", ROUND(ROUND(E30, 2) * ROUND(D30, 3), 2))</f>
        <v/>
      </c>
    </row>
    <row r="32" spans="2:6" ht="12.75" customHeight="1" x14ac:dyDescent="0.55000000000000004">
      <c r="B32" s="43"/>
      <c r="C32" s="44"/>
      <c r="D32" s="45"/>
      <c r="E32" s="46"/>
      <c r="F32" s="47" t="str">
        <f>IF(AND(E32= "",D32= ""), "", ROUND(ROUND(E32, 2) * ROUND(D32, 3), 2))</f>
        <v/>
      </c>
    </row>
    <row r="34" spans="2:6" ht="12.75" customHeight="1" x14ac:dyDescent="0.55000000000000004">
      <c r="B34" s="43"/>
      <c r="C34" s="44"/>
      <c r="D34" s="45"/>
      <c r="E34" s="46"/>
      <c r="F34" s="47" t="str">
        <f>IF(AND(E34= "",D34= ""), "", ROUND(ROUND(E34, 2) * ROUND(D34, 3), 2))</f>
        <v/>
      </c>
    </row>
    <row r="36" spans="2:6" ht="12.75" customHeight="1" x14ac:dyDescent="0.55000000000000004">
      <c r="B36" s="43"/>
      <c r="C36" s="44"/>
      <c r="D36" s="45"/>
      <c r="E36" s="46"/>
      <c r="F36" s="47" t="str">
        <f>IF(AND(E36= "",D36= ""), "", ROUND(ROUND(E36, 2) * ROUND(D36, 3), 2))</f>
        <v/>
      </c>
    </row>
    <row r="38" spans="2:6" ht="12.75" customHeight="1" x14ac:dyDescent="0.55000000000000004">
      <c r="B38" s="43"/>
      <c r="C38" s="44"/>
      <c r="D38" s="45"/>
      <c r="E38" s="46"/>
      <c r="F38" s="47" t="str">
        <f>IF(AND(E38= "",D38= ""), "", ROUND(ROUND(E38, 2) * ROUND(D38, 3), 2))</f>
        <v/>
      </c>
    </row>
    <row r="40" spans="2:6" ht="12.75" customHeight="1" x14ac:dyDescent="0.55000000000000004">
      <c r="B40" s="43"/>
      <c r="C40" s="44"/>
      <c r="D40" s="45"/>
      <c r="E40" s="46"/>
      <c r="F40" s="47" t="str">
        <f>IF(AND(E40= "",D40= ""), "", ROUND(ROUND(E40, 2) * ROUND(D40, 3), 2))</f>
        <v/>
      </c>
    </row>
    <row r="42" spans="2:6" ht="12.75" customHeight="1" x14ac:dyDescent="0.55000000000000004">
      <c r="B42" s="43"/>
      <c r="C42" s="44"/>
      <c r="D42" s="45"/>
      <c r="E42" s="46"/>
      <c r="F42" s="47" t="str">
        <f>IF(AND(E42= "",D42= ""), "", ROUND(ROUND(E42, 2) * ROUND(D42, 3), 2))</f>
        <v/>
      </c>
    </row>
    <row r="44" spans="2:6" ht="12.75" customHeight="1" x14ac:dyDescent="0.55000000000000004">
      <c r="B44" s="43"/>
      <c r="C44" s="44"/>
      <c r="D44" s="45"/>
      <c r="E44" s="46"/>
      <c r="F44" s="47" t="str">
        <f>IF(AND(E44= "",D44= ""), "", ROUND(ROUND(E44, 2) * ROUND(D44, 3), 2))</f>
        <v/>
      </c>
    </row>
    <row r="46" spans="2:6" ht="12.75" customHeight="1" x14ac:dyDescent="0.55000000000000004">
      <c r="B46" s="43"/>
      <c r="C46" s="44"/>
      <c r="D46" s="45"/>
      <c r="E46" s="46"/>
      <c r="F46" s="47" t="str">
        <f>IF(AND(E46= "",D46= ""), "", ROUND(ROUND(E46, 2) * ROUND(D46, 3), 2))</f>
        <v/>
      </c>
    </row>
    <row r="48" spans="2:6" ht="12.75" customHeight="1" x14ac:dyDescent="0.55000000000000004">
      <c r="B48" s="43"/>
      <c r="C48" s="44"/>
      <c r="D48" s="45"/>
      <c r="E48" s="46"/>
      <c r="F48" s="47" t="str">
        <f>IF(AND(E48= "",D48= ""), "", ROUND(ROUND(E48, 2) * ROUND(D48, 3), 2))</f>
        <v/>
      </c>
    </row>
    <row r="50" spans="2:6" ht="12.75" customHeight="1" x14ac:dyDescent="0.55000000000000004">
      <c r="B50" s="43"/>
      <c r="C50" s="44"/>
      <c r="D50" s="45"/>
      <c r="E50" s="46"/>
      <c r="F50" s="47" t="str">
        <f>IF(AND(E50= "",D50= ""), "", ROUND(ROUND(E50, 2) * ROUND(D50, 3), 2))</f>
        <v/>
      </c>
    </row>
    <row r="52" spans="2:6" ht="12.75" customHeight="1" x14ac:dyDescent="0.55000000000000004">
      <c r="B52" s="43"/>
      <c r="C52" s="44"/>
      <c r="D52" s="45"/>
      <c r="E52" s="46"/>
      <c r="F52" s="47" t="str">
        <f>IF(AND(E52= "",D52= ""), "", ROUND(ROUND(E52, 2) * ROUND(D52, 3), 2))</f>
        <v/>
      </c>
    </row>
    <row r="54" spans="2:6" ht="12.75" customHeight="1" x14ac:dyDescent="0.55000000000000004">
      <c r="B54" s="43"/>
      <c r="C54" s="44"/>
      <c r="D54" s="45"/>
      <c r="E54" s="46"/>
      <c r="F54" s="47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Crombez</dc:creator>
  <cp:lastModifiedBy>Araújo MORAIS</cp:lastModifiedBy>
  <cp:lastPrinted>2025-06-10T16:12:14Z</cp:lastPrinted>
  <dcterms:created xsi:type="dcterms:W3CDTF">2025-06-10T16:12:00Z</dcterms:created>
  <dcterms:modified xsi:type="dcterms:W3CDTF">2025-12-17T16:50:51Z</dcterms:modified>
</cp:coreProperties>
</file>